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Cover" sheetId="6" r:id="rId1"/>
    <sheet name="HC_Walk" sheetId="9" r:id="rId2"/>
    <sheet name="RefList" sheetId="7" r:id="rId3"/>
    <sheet name="Parameters" sheetId="10" r:id="rId4"/>
    <sheet name="Cost" sheetId="11" r:id="rId5"/>
  </sheets>
  <externalReferences>
    <externalReference r:id="rId6"/>
  </externalReferences>
  <definedNames>
    <definedName name="Days_per_year">Parameters!$B$5</definedName>
    <definedName name="Deal_OpsDuration">#REF!</definedName>
    <definedName name="Deal_SCD">#REF!</definedName>
    <definedName name="Deal_TransnSD">#REF!</definedName>
    <definedName name="Deal_TrfmnSD">#REF!</definedName>
    <definedName name="FTE_per_HeadCount">Parameters!$B$4</definedName>
    <definedName name="List_Deal_Phase">RefList!$A$3:$A$9</definedName>
    <definedName name="List_DealPhase">[1]RefLists!$C$97:$C$104</definedName>
    <definedName name="List_Job_Level">Cost!$A$2:$A$21</definedName>
    <definedName name="List_Towers">'[1]Towers &amp; Sub-Towers'!$C$6:$C$29</definedName>
    <definedName name="List_Units">RefList!$A$14:$A$18</definedName>
    <definedName name="Work_Hrs_per_Day">Parameters!$B$3</definedName>
    <definedName name="Working_Days">Parameters!$B$2</definedName>
  </definedNames>
  <calcPr calcId="145621"/>
</workbook>
</file>

<file path=xl/calcChain.xml><?xml version="1.0" encoding="utf-8"?>
<calcChain xmlns="http://schemas.openxmlformats.org/spreadsheetml/2006/main">
  <c r="I30" i="9" l="1"/>
  <c r="J30" i="9" s="1"/>
  <c r="K30" i="9" s="1"/>
  <c r="L30" i="9" s="1"/>
  <c r="M30" i="9" s="1"/>
  <c r="N30" i="9" s="1"/>
  <c r="O30" i="9" s="1"/>
  <c r="P30" i="9" s="1"/>
  <c r="Q30" i="9" s="1"/>
  <c r="R30" i="9" s="1"/>
  <c r="S30" i="9" s="1"/>
  <c r="T30" i="9" s="1"/>
  <c r="U30" i="9" s="1"/>
  <c r="V30" i="9" s="1"/>
  <c r="W30" i="9" s="1"/>
  <c r="AX37" i="9"/>
  <c r="AX35" i="9"/>
  <c r="AX33" i="9"/>
  <c r="AX31" i="9"/>
  <c r="AX29" i="9"/>
  <c r="BV29" i="9" s="1"/>
  <c r="E25" i="9"/>
  <c r="E24" i="9"/>
  <c r="AG24" i="9" s="1"/>
  <c r="E23" i="9"/>
  <c r="AX23" i="9" s="1"/>
  <c r="E22" i="9"/>
  <c r="AX22" i="9" s="1"/>
  <c r="E21" i="9"/>
  <c r="AG21" i="9" s="1"/>
  <c r="E20" i="9"/>
  <c r="AX20" i="9" s="1"/>
  <c r="E19" i="9"/>
  <c r="AG19" i="9" s="1"/>
  <c r="E18" i="9"/>
  <c r="AX18" i="9" s="1"/>
  <c r="BV37" i="9"/>
  <c r="AX36" i="9"/>
  <c r="BV36" i="9"/>
  <c r="BV35" i="9"/>
  <c r="AG34" i="9"/>
  <c r="AC34" i="9"/>
  <c r="AU34" i="9"/>
  <c r="BV33" i="9"/>
  <c r="AC32" i="9"/>
  <c r="AX32" i="9"/>
  <c r="AC31" i="9"/>
  <c r="BV31" i="9"/>
  <c r="AX30" i="9"/>
  <c r="AX25" i="9"/>
  <c r="C25" i="9"/>
  <c r="C24" i="9"/>
  <c r="C23" i="9"/>
  <c r="C22" i="9"/>
  <c r="AC21" i="9"/>
  <c r="AW21" i="9"/>
  <c r="C21" i="9"/>
  <c r="BI21" i="9" s="1"/>
  <c r="C20" i="9"/>
  <c r="BU20" i="9" s="1"/>
  <c r="AC19" i="9"/>
  <c r="C19" i="9"/>
  <c r="BU19" i="9" s="1"/>
  <c r="C18" i="9"/>
  <c r="BU18" i="9" s="1"/>
  <c r="J15" i="9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B12" i="6"/>
  <c r="C17" i="9"/>
  <c r="C16" i="9"/>
  <c r="C15" i="9"/>
  <c r="C14" i="9"/>
  <c r="C13" i="9"/>
  <c r="C12" i="9"/>
  <c r="C11" i="9"/>
  <c r="C10" i="9"/>
  <c r="C8" i="9"/>
  <c r="C7" i="9"/>
  <c r="C6" i="9"/>
  <c r="AC24" i="9" l="1"/>
  <c r="AX19" i="9"/>
  <c r="AX24" i="9"/>
  <c r="AC18" i="9"/>
  <c r="AG18" i="9"/>
  <c r="AK18" i="9"/>
  <c r="AO18" i="9"/>
  <c r="AS18" i="9"/>
  <c r="AW18" i="9"/>
  <c r="AE19" i="9"/>
  <c r="AI19" i="9"/>
  <c r="AM19" i="9"/>
  <c r="AQ19" i="9"/>
  <c r="AU19" i="9"/>
  <c r="AC20" i="9"/>
  <c r="AG20" i="9"/>
  <c r="AK20" i="9"/>
  <c r="AO20" i="9"/>
  <c r="AS20" i="9"/>
  <c r="AW20" i="9"/>
  <c r="AE21" i="9"/>
  <c r="AI21" i="9"/>
  <c r="AM21" i="9"/>
  <c r="AS21" i="9"/>
  <c r="AC22" i="9"/>
  <c r="AG22" i="9"/>
  <c r="AC23" i="9"/>
  <c r="AG23" i="9"/>
  <c r="AC29" i="9"/>
  <c r="AG29" i="9"/>
  <c r="BE29" i="9" s="1"/>
  <c r="AK29" i="9"/>
  <c r="AO29" i="9"/>
  <c r="BM29" i="9" s="1"/>
  <c r="AS29" i="9"/>
  <c r="BQ29" i="9" s="1"/>
  <c r="AW29" i="9"/>
  <c r="BU29" i="9" s="1"/>
  <c r="AE30" i="9"/>
  <c r="BC30" i="9" s="1"/>
  <c r="AI30" i="9"/>
  <c r="BG30" i="9" s="1"/>
  <c r="AM30" i="9"/>
  <c r="AQ30" i="9"/>
  <c r="BO30" i="9" s="1"/>
  <c r="AU30" i="9"/>
  <c r="AG31" i="9"/>
  <c r="BE31" i="9" s="1"/>
  <c r="AK31" i="9"/>
  <c r="AO31" i="9"/>
  <c r="BM31" i="9" s="1"/>
  <c r="AS31" i="9"/>
  <c r="BQ31" i="9" s="1"/>
  <c r="AW31" i="9"/>
  <c r="BU31" i="9" s="1"/>
  <c r="AE32" i="9"/>
  <c r="BC32" i="9" s="1"/>
  <c r="AI32" i="9"/>
  <c r="AM32" i="9"/>
  <c r="BK32" i="9" s="1"/>
  <c r="AQ32" i="9"/>
  <c r="BO32" i="9" s="1"/>
  <c r="AU32" i="9"/>
  <c r="AC33" i="9"/>
  <c r="AG33" i="9"/>
  <c r="AK33" i="9"/>
  <c r="AO33" i="9"/>
  <c r="AS33" i="9"/>
  <c r="AE34" i="9"/>
  <c r="AI34" i="9"/>
  <c r="AQ34" i="9"/>
  <c r="AC35" i="9"/>
  <c r="AG35" i="9"/>
  <c r="AK35" i="9"/>
  <c r="AO35" i="9"/>
  <c r="AC36" i="9"/>
  <c r="AG36" i="9"/>
  <c r="AK36" i="9"/>
  <c r="AE18" i="9"/>
  <c r="AI18" i="9"/>
  <c r="AM18" i="9"/>
  <c r="AQ18" i="9"/>
  <c r="AU18" i="9"/>
  <c r="AK19" i="9"/>
  <c r="AO19" i="9"/>
  <c r="AS19" i="9"/>
  <c r="AW19" i="9"/>
  <c r="AE20" i="9"/>
  <c r="AI20" i="9"/>
  <c r="AM20" i="9"/>
  <c r="AQ20" i="9"/>
  <c r="AU20" i="9"/>
  <c r="AK21" i="9"/>
  <c r="AO21" i="9"/>
  <c r="AE22" i="9"/>
  <c r="AI22" i="9"/>
  <c r="AE23" i="9"/>
  <c r="AI23" i="9"/>
  <c r="AE24" i="9"/>
  <c r="AC25" i="9"/>
  <c r="AE29" i="9"/>
  <c r="BC29" i="9" s="1"/>
  <c r="AI29" i="9"/>
  <c r="BG29" i="9" s="1"/>
  <c r="AM29" i="9"/>
  <c r="BK29" i="9" s="1"/>
  <c r="AQ29" i="9"/>
  <c r="BO29" i="9" s="1"/>
  <c r="AU29" i="9"/>
  <c r="AC30" i="9"/>
  <c r="BA30" i="9" s="1"/>
  <c r="AG30" i="9"/>
  <c r="AK30" i="9"/>
  <c r="AO30" i="9"/>
  <c r="BM30" i="9" s="1"/>
  <c r="AS30" i="9"/>
  <c r="BQ30" i="9" s="1"/>
  <c r="AW30" i="9"/>
  <c r="BU30" i="9" s="1"/>
  <c r="AE31" i="9"/>
  <c r="BC31" i="9" s="1"/>
  <c r="AI31" i="9"/>
  <c r="BG31" i="9" s="1"/>
  <c r="AM31" i="9"/>
  <c r="BK31" i="9" s="1"/>
  <c r="AQ31" i="9"/>
  <c r="AU31" i="9"/>
  <c r="BS31" i="9" s="1"/>
  <c r="AG32" i="9"/>
  <c r="BE32" i="9" s="1"/>
  <c r="AK32" i="9"/>
  <c r="BI32" i="9" s="1"/>
  <c r="AO32" i="9"/>
  <c r="BM32" i="9" s="1"/>
  <c r="AS32" i="9"/>
  <c r="AW32" i="9"/>
  <c r="BU32" i="9" s="1"/>
  <c r="AE33" i="9"/>
  <c r="AI33" i="9"/>
  <c r="AM33" i="9"/>
  <c r="AQ33" i="9"/>
  <c r="AM34" i="9"/>
  <c r="AE35" i="9"/>
  <c r="AI35" i="9"/>
  <c r="AM35" i="9"/>
  <c r="AQ35" i="9"/>
  <c r="AE36" i="9"/>
  <c r="AI36" i="9"/>
  <c r="AM36" i="9"/>
  <c r="BA18" i="9"/>
  <c r="BE18" i="9"/>
  <c r="BI18" i="9"/>
  <c r="BM18" i="9"/>
  <c r="BQ18" i="9"/>
  <c r="AD18" i="9"/>
  <c r="AF18" i="9"/>
  <c r="AH18" i="9"/>
  <c r="AJ18" i="9"/>
  <c r="AL18" i="9"/>
  <c r="AN18" i="9"/>
  <c r="AP18" i="9"/>
  <c r="AR18" i="9"/>
  <c r="AT18" i="9"/>
  <c r="AV18" i="9"/>
  <c r="BB18" i="9"/>
  <c r="BD18" i="9"/>
  <c r="BF18" i="9"/>
  <c r="BH18" i="9"/>
  <c r="BJ18" i="9"/>
  <c r="BL18" i="9"/>
  <c r="BN18" i="9"/>
  <c r="BP18" i="9"/>
  <c r="BR18" i="9"/>
  <c r="BT18" i="9"/>
  <c r="BV18" i="9"/>
  <c r="AD19" i="9"/>
  <c r="AF19" i="9"/>
  <c r="AH19" i="9"/>
  <c r="AJ19" i="9"/>
  <c r="AL19" i="9"/>
  <c r="AN19" i="9"/>
  <c r="AP19" i="9"/>
  <c r="AR19" i="9"/>
  <c r="AT19" i="9"/>
  <c r="AV19" i="9"/>
  <c r="BB19" i="9"/>
  <c r="BD19" i="9"/>
  <c r="BF19" i="9"/>
  <c r="BH19" i="9"/>
  <c r="BJ19" i="9"/>
  <c r="BL19" i="9"/>
  <c r="BN19" i="9"/>
  <c r="BP19" i="9"/>
  <c r="BR19" i="9"/>
  <c r="BT19" i="9"/>
  <c r="BV19" i="9"/>
  <c r="AD20" i="9"/>
  <c r="AF20" i="9"/>
  <c r="AH20" i="9"/>
  <c r="AJ20" i="9"/>
  <c r="AL20" i="9"/>
  <c r="AN20" i="9"/>
  <c r="AP20" i="9"/>
  <c r="AR20" i="9"/>
  <c r="AT20" i="9"/>
  <c r="AV20" i="9"/>
  <c r="BB20" i="9"/>
  <c r="BD20" i="9"/>
  <c r="BF20" i="9"/>
  <c r="BH20" i="9"/>
  <c r="BJ20" i="9"/>
  <c r="BL20" i="9"/>
  <c r="BN20" i="9"/>
  <c r="BP20" i="9"/>
  <c r="BR20" i="9"/>
  <c r="BT20" i="9"/>
  <c r="BV20" i="9"/>
  <c r="AX21" i="9"/>
  <c r="AV21" i="9"/>
  <c r="BT21" i="9" s="1"/>
  <c r="AT21" i="9"/>
  <c r="AR21" i="9"/>
  <c r="BP21" i="9" s="1"/>
  <c r="AP21" i="9"/>
  <c r="AD21" i="9"/>
  <c r="AF21" i="9"/>
  <c r="AH21" i="9"/>
  <c r="AJ21" i="9"/>
  <c r="AL21" i="9"/>
  <c r="AN21" i="9"/>
  <c r="AQ21" i="9"/>
  <c r="AU21" i="9"/>
  <c r="BA21" i="9"/>
  <c r="BE21" i="9"/>
  <c r="BV22" i="9"/>
  <c r="BV23" i="9"/>
  <c r="BV24" i="9"/>
  <c r="BC18" i="9"/>
  <c r="BG18" i="9"/>
  <c r="BK18" i="9"/>
  <c r="BO18" i="9"/>
  <c r="BS18" i="9"/>
  <c r="BA19" i="9"/>
  <c r="BC19" i="9"/>
  <c r="BE19" i="9"/>
  <c r="BG19" i="9"/>
  <c r="BI19" i="9"/>
  <c r="BK19" i="9"/>
  <c r="BM19" i="9"/>
  <c r="BO19" i="9"/>
  <c r="BQ19" i="9"/>
  <c r="BS19" i="9"/>
  <c r="BA20" i="9"/>
  <c r="BC20" i="9"/>
  <c r="BE20" i="9"/>
  <c r="BG20" i="9"/>
  <c r="BI20" i="9"/>
  <c r="BK20" i="9"/>
  <c r="BM20" i="9"/>
  <c r="BO20" i="9"/>
  <c r="BQ20" i="9"/>
  <c r="BS20" i="9"/>
  <c r="BV21" i="9"/>
  <c r="BR21" i="9"/>
  <c r="BN21" i="9"/>
  <c r="BL21" i="9"/>
  <c r="BJ21" i="9"/>
  <c r="BH21" i="9"/>
  <c r="BF21" i="9"/>
  <c r="BD21" i="9"/>
  <c r="BB21" i="9"/>
  <c r="BU21" i="9"/>
  <c r="BS21" i="9"/>
  <c r="BQ21" i="9"/>
  <c r="BO21" i="9"/>
  <c r="BM21" i="9"/>
  <c r="BC21" i="9"/>
  <c r="BG21" i="9"/>
  <c r="BK21" i="9"/>
  <c r="AK22" i="9"/>
  <c r="AM22" i="9"/>
  <c r="BK22" i="9" s="1"/>
  <c r="AO22" i="9"/>
  <c r="AQ22" i="9"/>
  <c r="BO22" i="9" s="1"/>
  <c r="AS22" i="9"/>
  <c r="AU22" i="9"/>
  <c r="BS22" i="9" s="1"/>
  <c r="AW22" i="9"/>
  <c r="BA22" i="9"/>
  <c r="BC22" i="9"/>
  <c r="BE22" i="9"/>
  <c r="BG22" i="9"/>
  <c r="BI22" i="9"/>
  <c r="BM22" i="9"/>
  <c r="BQ22" i="9"/>
  <c r="BU22" i="9"/>
  <c r="AK23" i="9"/>
  <c r="AM23" i="9"/>
  <c r="BK23" i="9" s="1"/>
  <c r="AO23" i="9"/>
  <c r="AQ23" i="9"/>
  <c r="BO23" i="9" s="1"/>
  <c r="AS23" i="9"/>
  <c r="AU23" i="9"/>
  <c r="BS23" i="9" s="1"/>
  <c r="AW23" i="9"/>
  <c r="BA23" i="9"/>
  <c r="BC23" i="9"/>
  <c r="BE23" i="9"/>
  <c r="BG23" i="9"/>
  <c r="BI23" i="9"/>
  <c r="BM23" i="9"/>
  <c r="BQ23" i="9"/>
  <c r="BU23" i="9"/>
  <c r="AI24" i="9"/>
  <c r="AK24" i="9"/>
  <c r="BI24" i="9" s="1"/>
  <c r="AM24" i="9"/>
  <c r="AO24" i="9"/>
  <c r="BM24" i="9" s="1"/>
  <c r="AQ24" i="9"/>
  <c r="AS24" i="9"/>
  <c r="BQ24" i="9" s="1"/>
  <c r="AU24" i="9"/>
  <c r="AW24" i="9"/>
  <c r="BU24" i="9" s="1"/>
  <c r="BA24" i="9"/>
  <c r="BC24" i="9"/>
  <c r="BE24" i="9"/>
  <c r="BG24" i="9"/>
  <c r="BK24" i="9"/>
  <c r="BO24" i="9"/>
  <c r="BS24" i="9"/>
  <c r="BV25" i="9"/>
  <c r="AE25" i="9"/>
  <c r="AG25" i="9"/>
  <c r="BE25" i="9" s="1"/>
  <c r="AI25" i="9"/>
  <c r="AK25" i="9"/>
  <c r="BI25" i="9" s="1"/>
  <c r="AM25" i="9"/>
  <c r="AO25" i="9"/>
  <c r="BM25" i="9" s="1"/>
  <c r="AQ25" i="9"/>
  <c r="AS25" i="9"/>
  <c r="AU25" i="9"/>
  <c r="AW25" i="9"/>
  <c r="BU25" i="9" s="1"/>
  <c r="BA25" i="9"/>
  <c r="BC25" i="9"/>
  <c r="BG25" i="9"/>
  <c r="BK25" i="9"/>
  <c r="BQ25" i="9"/>
  <c r="AD22" i="9"/>
  <c r="AF22" i="9"/>
  <c r="AH22" i="9"/>
  <c r="AJ22" i="9"/>
  <c r="AL22" i="9"/>
  <c r="AN22" i="9"/>
  <c r="AP22" i="9"/>
  <c r="AR22" i="9"/>
  <c r="AT22" i="9"/>
  <c r="AV22" i="9"/>
  <c r="BB22" i="9"/>
  <c r="BD22" i="9"/>
  <c r="BF22" i="9"/>
  <c r="BH22" i="9"/>
  <c r="BJ22" i="9"/>
  <c r="BL22" i="9"/>
  <c r="BN22" i="9"/>
  <c r="BP22" i="9"/>
  <c r="BR22" i="9"/>
  <c r="BT22" i="9"/>
  <c r="AD23" i="9"/>
  <c r="AF23" i="9"/>
  <c r="AH23" i="9"/>
  <c r="AJ23" i="9"/>
  <c r="AL23" i="9"/>
  <c r="AN23" i="9"/>
  <c r="AP23" i="9"/>
  <c r="AR23" i="9"/>
  <c r="AT23" i="9"/>
  <c r="AV23" i="9"/>
  <c r="BB23" i="9"/>
  <c r="BD23" i="9"/>
  <c r="BF23" i="9"/>
  <c r="BH23" i="9"/>
  <c r="BJ23" i="9"/>
  <c r="BL23" i="9"/>
  <c r="BN23" i="9"/>
  <c r="BP23" i="9"/>
  <c r="BR23" i="9"/>
  <c r="BT23" i="9"/>
  <c r="AD24" i="9"/>
  <c r="AF24" i="9"/>
  <c r="AH24" i="9"/>
  <c r="AJ24" i="9"/>
  <c r="AL24" i="9"/>
  <c r="AN24" i="9"/>
  <c r="AP24" i="9"/>
  <c r="AR24" i="9"/>
  <c r="AT24" i="9"/>
  <c r="AV24" i="9"/>
  <c r="BB24" i="9"/>
  <c r="BD24" i="9"/>
  <c r="BF24" i="9"/>
  <c r="BH24" i="9"/>
  <c r="BJ24" i="9"/>
  <c r="BL24" i="9"/>
  <c r="BN24" i="9"/>
  <c r="BP24" i="9"/>
  <c r="BR24" i="9"/>
  <c r="BT24" i="9"/>
  <c r="AD25" i="9"/>
  <c r="AF25" i="9"/>
  <c r="AH25" i="9"/>
  <c r="AJ25" i="9"/>
  <c r="AL25" i="9"/>
  <c r="AN25" i="9"/>
  <c r="AP25" i="9"/>
  <c r="BN25" i="9" s="1"/>
  <c r="AR25" i="9"/>
  <c r="BP25" i="9" s="1"/>
  <c r="AT25" i="9"/>
  <c r="BR25" i="9" s="1"/>
  <c r="AV25" i="9"/>
  <c r="BT25" i="9" s="1"/>
  <c r="BB25" i="9"/>
  <c r="BD25" i="9"/>
  <c r="BF25" i="9"/>
  <c r="BH25" i="9"/>
  <c r="BJ25" i="9"/>
  <c r="BL25" i="9"/>
  <c r="BO25" i="9"/>
  <c r="BS25" i="9"/>
  <c r="BV30" i="9"/>
  <c r="BV32" i="9"/>
  <c r="BA29" i="9"/>
  <c r="BI29" i="9"/>
  <c r="BS29" i="9"/>
  <c r="BE30" i="9"/>
  <c r="BI30" i="9"/>
  <c r="BK30" i="9"/>
  <c r="BS30" i="9"/>
  <c r="BA31" i="9"/>
  <c r="BI31" i="9"/>
  <c r="BO31" i="9"/>
  <c r="BA32" i="9"/>
  <c r="BG32" i="9"/>
  <c r="BQ32" i="9"/>
  <c r="BS32" i="9"/>
  <c r="AU33" i="9"/>
  <c r="AW33" i="9"/>
  <c r="BU33" i="9" s="1"/>
  <c r="BA33" i="9"/>
  <c r="BC33" i="9"/>
  <c r="BE33" i="9"/>
  <c r="BG33" i="9"/>
  <c r="BI33" i="9"/>
  <c r="BK33" i="9"/>
  <c r="BM33" i="9"/>
  <c r="BO33" i="9"/>
  <c r="BQ33" i="9"/>
  <c r="BS33" i="9"/>
  <c r="BS34" i="9"/>
  <c r="BA34" i="9"/>
  <c r="BE34" i="9"/>
  <c r="AD29" i="9"/>
  <c r="BB29" i="9" s="1"/>
  <c r="AF29" i="9"/>
  <c r="BD29" i="9" s="1"/>
  <c r="AH29" i="9"/>
  <c r="BF29" i="9" s="1"/>
  <c r="AJ29" i="9"/>
  <c r="BH29" i="9" s="1"/>
  <c r="AL29" i="9"/>
  <c r="AN29" i="9"/>
  <c r="BL29" i="9" s="1"/>
  <c r="AP29" i="9"/>
  <c r="BN29" i="9" s="1"/>
  <c r="AR29" i="9"/>
  <c r="AT29" i="9"/>
  <c r="BR29" i="9" s="1"/>
  <c r="AV29" i="9"/>
  <c r="BT29" i="9" s="1"/>
  <c r="BJ29" i="9"/>
  <c r="BP29" i="9"/>
  <c r="AD30" i="9"/>
  <c r="BB30" i="9" s="1"/>
  <c r="AF30" i="9"/>
  <c r="AH30" i="9"/>
  <c r="AJ30" i="9"/>
  <c r="BH30" i="9" s="1"/>
  <c r="AL30" i="9"/>
  <c r="BJ30" i="9" s="1"/>
  <c r="AN30" i="9"/>
  <c r="AP30" i="9"/>
  <c r="AR30" i="9"/>
  <c r="BP30" i="9" s="1"/>
  <c r="AT30" i="9"/>
  <c r="BR30" i="9" s="1"/>
  <c r="AV30" i="9"/>
  <c r="BD30" i="9"/>
  <c r="BF30" i="9"/>
  <c r="BL30" i="9"/>
  <c r="BN30" i="9"/>
  <c r="BT30" i="9"/>
  <c r="AD31" i="9"/>
  <c r="BB31" i="9" s="1"/>
  <c r="AF31" i="9"/>
  <c r="AH31" i="9"/>
  <c r="AJ31" i="9"/>
  <c r="BH31" i="9" s="1"/>
  <c r="AL31" i="9"/>
  <c r="BJ31" i="9" s="1"/>
  <c r="AN31" i="9"/>
  <c r="AP31" i="9"/>
  <c r="AR31" i="9"/>
  <c r="BP31" i="9" s="1"/>
  <c r="AT31" i="9"/>
  <c r="BR31" i="9" s="1"/>
  <c r="AV31" i="9"/>
  <c r="BD31" i="9"/>
  <c r="BF31" i="9"/>
  <c r="BL31" i="9"/>
  <c r="BN31" i="9"/>
  <c r="BT31" i="9"/>
  <c r="AD32" i="9"/>
  <c r="BB32" i="9" s="1"/>
  <c r="AF32" i="9"/>
  <c r="AH32" i="9"/>
  <c r="AJ32" i="9"/>
  <c r="BH32" i="9" s="1"/>
  <c r="AL32" i="9"/>
  <c r="BJ32" i="9" s="1"/>
  <c r="AN32" i="9"/>
  <c r="AP32" i="9"/>
  <c r="AR32" i="9"/>
  <c r="BP32" i="9" s="1"/>
  <c r="AT32" i="9"/>
  <c r="BR32" i="9" s="1"/>
  <c r="AV32" i="9"/>
  <c r="BD32" i="9"/>
  <c r="BF32" i="9"/>
  <c r="BL32" i="9"/>
  <c r="BN32" i="9"/>
  <c r="BT32" i="9"/>
  <c r="AD33" i="9"/>
  <c r="AF33" i="9"/>
  <c r="AH33" i="9"/>
  <c r="AJ33" i="9"/>
  <c r="AL33" i="9"/>
  <c r="AN33" i="9"/>
  <c r="AP33" i="9"/>
  <c r="AR33" i="9"/>
  <c r="AT33" i="9"/>
  <c r="AV33" i="9"/>
  <c r="BB33" i="9"/>
  <c r="BD33" i="9"/>
  <c r="BF33" i="9"/>
  <c r="BH33" i="9"/>
  <c r="BJ33" i="9"/>
  <c r="BL33" i="9"/>
  <c r="BN33" i="9"/>
  <c r="BP33" i="9"/>
  <c r="BR33" i="9"/>
  <c r="BT33" i="9"/>
  <c r="AX34" i="9"/>
  <c r="BV34" i="9" s="1"/>
  <c r="AV34" i="9"/>
  <c r="BT34" i="9" s="1"/>
  <c r="AT34" i="9"/>
  <c r="BR34" i="9" s="1"/>
  <c r="AR34" i="9"/>
  <c r="BP34" i="9" s="1"/>
  <c r="AP34" i="9"/>
  <c r="BN34" i="9" s="1"/>
  <c r="AN34" i="9"/>
  <c r="BL34" i="9" s="1"/>
  <c r="AL34" i="9"/>
  <c r="BJ34" i="9" s="1"/>
  <c r="AJ34" i="9"/>
  <c r="BH34" i="9" s="1"/>
  <c r="AD34" i="9"/>
  <c r="BB34" i="9" s="1"/>
  <c r="AF34" i="9"/>
  <c r="BD34" i="9" s="1"/>
  <c r="AH34" i="9"/>
  <c r="BF34" i="9" s="1"/>
  <c r="AK34" i="9"/>
  <c r="BI34" i="9" s="1"/>
  <c r="AO34" i="9"/>
  <c r="BM34" i="9" s="1"/>
  <c r="AS34" i="9"/>
  <c r="BQ34" i="9" s="1"/>
  <c r="AW34" i="9"/>
  <c r="BU34" i="9" s="1"/>
  <c r="BC34" i="9"/>
  <c r="BG34" i="9"/>
  <c r="BK34" i="9"/>
  <c r="BO34" i="9"/>
  <c r="AS35" i="9"/>
  <c r="AU35" i="9"/>
  <c r="BS35" i="9" s="1"/>
  <c r="AW35" i="9"/>
  <c r="BA35" i="9"/>
  <c r="BC35" i="9"/>
  <c r="BE35" i="9"/>
  <c r="BG35" i="9"/>
  <c r="BI35" i="9"/>
  <c r="BK35" i="9"/>
  <c r="BM35" i="9"/>
  <c r="BO35" i="9"/>
  <c r="BQ35" i="9"/>
  <c r="BU35" i="9"/>
  <c r="AO36" i="9"/>
  <c r="AQ36" i="9"/>
  <c r="BO36" i="9" s="1"/>
  <c r="AS36" i="9"/>
  <c r="AU36" i="9"/>
  <c r="BS36" i="9" s="1"/>
  <c r="AW36" i="9"/>
  <c r="BA36" i="9"/>
  <c r="BC36" i="9"/>
  <c r="BE36" i="9"/>
  <c r="BG36" i="9"/>
  <c r="BI36" i="9"/>
  <c r="BK36" i="9"/>
  <c r="BM36" i="9"/>
  <c r="BQ36" i="9"/>
  <c r="BU36" i="9"/>
  <c r="AC37" i="9"/>
  <c r="AE37" i="9"/>
  <c r="BC37" i="9" s="1"/>
  <c r="AG37" i="9"/>
  <c r="AI37" i="9"/>
  <c r="BG37" i="9" s="1"/>
  <c r="AK37" i="9"/>
  <c r="AM37" i="9"/>
  <c r="BK37" i="9" s="1"/>
  <c r="AO37" i="9"/>
  <c r="AQ37" i="9"/>
  <c r="BO37" i="9" s="1"/>
  <c r="AS37" i="9"/>
  <c r="AU37" i="9"/>
  <c r="BS37" i="9" s="1"/>
  <c r="AW37" i="9"/>
  <c r="BA37" i="9"/>
  <c r="BE37" i="9"/>
  <c r="BI37" i="9"/>
  <c r="BM37" i="9"/>
  <c r="BQ37" i="9"/>
  <c r="BU37" i="9"/>
  <c r="AD35" i="9"/>
  <c r="AF35" i="9"/>
  <c r="AH35" i="9"/>
  <c r="AJ35" i="9"/>
  <c r="AL35" i="9"/>
  <c r="AN35" i="9"/>
  <c r="AP35" i="9"/>
  <c r="AR35" i="9"/>
  <c r="AT35" i="9"/>
  <c r="AV35" i="9"/>
  <c r="BB35" i="9"/>
  <c r="BD35" i="9"/>
  <c r="BF35" i="9"/>
  <c r="BH35" i="9"/>
  <c r="BJ35" i="9"/>
  <c r="BL35" i="9"/>
  <c r="BN35" i="9"/>
  <c r="BP35" i="9"/>
  <c r="BR35" i="9"/>
  <c r="BT35" i="9"/>
  <c r="AD36" i="9"/>
  <c r="AF36" i="9"/>
  <c r="AH36" i="9"/>
  <c r="AJ36" i="9"/>
  <c r="AL36" i="9"/>
  <c r="AN36" i="9"/>
  <c r="AP36" i="9"/>
  <c r="AR36" i="9"/>
  <c r="AT36" i="9"/>
  <c r="AV36" i="9"/>
  <c r="BB36" i="9"/>
  <c r="BD36" i="9"/>
  <c r="BF36" i="9"/>
  <c r="BH36" i="9"/>
  <c r="BJ36" i="9"/>
  <c r="BL36" i="9"/>
  <c r="BN36" i="9"/>
  <c r="BP36" i="9"/>
  <c r="BR36" i="9"/>
  <c r="BT36" i="9"/>
  <c r="AD37" i="9"/>
  <c r="AF37" i="9"/>
  <c r="AH37" i="9"/>
  <c r="AJ37" i="9"/>
  <c r="AL37" i="9"/>
  <c r="AN37" i="9"/>
  <c r="AP37" i="9"/>
  <c r="AR37" i="9"/>
  <c r="AT37" i="9"/>
  <c r="AV37" i="9"/>
  <c r="BB37" i="9"/>
  <c r="BD37" i="9"/>
  <c r="BF37" i="9"/>
  <c r="BH37" i="9"/>
  <c r="BJ37" i="9"/>
  <c r="BL37" i="9"/>
  <c r="BN37" i="9"/>
  <c r="BP37" i="9"/>
  <c r="BR37" i="9"/>
  <c r="BT37" i="9"/>
  <c r="BU39" i="9"/>
  <c r="BS39" i="9"/>
  <c r="BQ39" i="9"/>
  <c r="BO39" i="9"/>
  <c r="BM39" i="9"/>
  <c r="BK39" i="9"/>
  <c r="BI39" i="9"/>
  <c r="BG39" i="9"/>
  <c r="BE39" i="9"/>
  <c r="BC39" i="9"/>
  <c r="BA39" i="9"/>
  <c r="BV39" i="9"/>
  <c r="BR39" i="9"/>
  <c r="BN39" i="9"/>
  <c r="BJ39" i="9"/>
  <c r="BF39" i="9"/>
  <c r="BB39" i="9"/>
  <c r="BT39" i="9"/>
  <c r="BP39" i="9"/>
  <c r="BL39" i="9"/>
  <c r="BH39" i="9"/>
  <c r="BD39" i="9"/>
  <c r="BU38" i="9"/>
  <c r="BS38" i="9"/>
  <c r="BQ38" i="9"/>
  <c r="BO38" i="9"/>
  <c r="BM38" i="9"/>
  <c r="BK38" i="9"/>
  <c r="BI38" i="9"/>
  <c r="BG38" i="9"/>
  <c r="BE38" i="9"/>
  <c r="BC38" i="9"/>
  <c r="BA38" i="9"/>
  <c r="BT38" i="9"/>
  <c r="BN38" i="9"/>
  <c r="BJ38" i="9"/>
  <c r="BF38" i="9"/>
  <c r="BB38" i="9"/>
  <c r="BV38" i="9"/>
  <c r="BR38" i="9"/>
  <c r="BP38" i="9"/>
  <c r="BL38" i="9"/>
  <c r="BH38" i="9"/>
  <c r="BD38" i="9"/>
  <c r="C9" i="9"/>
  <c r="AX39" i="9" l="1"/>
  <c r="AX38" i="9"/>
  <c r="E13" i="9"/>
  <c r="AC13" i="9" s="1"/>
  <c r="BA13" i="9" s="1"/>
  <c r="E17" i="9"/>
  <c r="AX17" i="9" s="1"/>
  <c r="BV17" i="9" s="1"/>
  <c r="E16" i="9"/>
  <c r="AX16" i="9" s="1"/>
  <c r="BV16" i="9" s="1"/>
  <c r="E15" i="9"/>
  <c r="AW15" i="9" s="1"/>
  <c r="BU15" i="9" s="1"/>
  <c r="E14" i="9"/>
  <c r="AW14" i="9" s="1"/>
  <c r="BU14" i="9" s="1"/>
  <c r="E12" i="9"/>
  <c r="AW12" i="9" s="1"/>
  <c r="BU12" i="9" s="1"/>
  <c r="E11" i="9"/>
  <c r="AW11" i="9" s="1"/>
  <c r="BU11" i="9" s="1"/>
  <c r="AS15" i="9"/>
  <c r="BQ15" i="9" s="1"/>
  <c r="AI15" i="9"/>
  <c r="BG15" i="9" s="1"/>
  <c r="AG15" i="9"/>
  <c r="BE15" i="9" s="1"/>
  <c r="AT14" i="9"/>
  <c r="BR14" i="9" s="1"/>
  <c r="AD14" i="9"/>
  <c r="BB14" i="9" s="1"/>
  <c r="AV12" i="9"/>
  <c r="BT12" i="9" s="1"/>
  <c r="AR12" i="9"/>
  <c r="BP12" i="9" s="1"/>
  <c r="AJ12" i="9"/>
  <c r="BH12" i="9" s="1"/>
  <c r="AF12" i="9"/>
  <c r="BD12" i="9" s="1"/>
  <c r="E10" i="9"/>
  <c r="E9" i="9"/>
  <c r="E8" i="9"/>
  <c r="E7" i="9"/>
  <c r="E6" i="9"/>
  <c r="AX5" i="9"/>
  <c r="BV5" i="9" s="1"/>
  <c r="BV41" i="9" s="1"/>
  <c r="AW5" i="9"/>
  <c r="BU5" i="9" s="1"/>
  <c r="BU41" i="9" s="1"/>
  <c r="AV5" i="9"/>
  <c r="BT5" i="9" s="1"/>
  <c r="BT41" i="9" s="1"/>
  <c r="AU5" i="9"/>
  <c r="BS5" i="9" s="1"/>
  <c r="BS41" i="9" s="1"/>
  <c r="AT5" i="9"/>
  <c r="BR5" i="9" s="1"/>
  <c r="BR41" i="9" s="1"/>
  <c r="AS5" i="9"/>
  <c r="BQ5" i="9" s="1"/>
  <c r="BQ41" i="9" s="1"/>
  <c r="AR5" i="9"/>
  <c r="BP5" i="9" s="1"/>
  <c r="BP41" i="9" s="1"/>
  <c r="AQ5" i="9"/>
  <c r="BO5" i="9" s="1"/>
  <c r="BO41" i="9" s="1"/>
  <c r="AP5" i="9"/>
  <c r="BN5" i="9" s="1"/>
  <c r="BN41" i="9" s="1"/>
  <c r="AO5" i="9"/>
  <c r="BM5" i="9" s="1"/>
  <c r="BM41" i="9" s="1"/>
  <c r="AN5" i="9"/>
  <c r="BL5" i="9" s="1"/>
  <c r="BL41" i="9" s="1"/>
  <c r="AM5" i="9"/>
  <c r="BK5" i="9" s="1"/>
  <c r="BK41" i="9" s="1"/>
  <c r="AL5" i="9"/>
  <c r="BJ5" i="9" s="1"/>
  <c r="BJ41" i="9" s="1"/>
  <c r="AK5" i="9"/>
  <c r="BI5" i="9" s="1"/>
  <c r="BI41" i="9" s="1"/>
  <c r="AJ5" i="9"/>
  <c r="BH5" i="9" s="1"/>
  <c r="BH41" i="9" s="1"/>
  <c r="AI5" i="9"/>
  <c r="BG5" i="9" s="1"/>
  <c r="BG41" i="9" s="1"/>
  <c r="AH5" i="9"/>
  <c r="BF5" i="9" s="1"/>
  <c r="BF41" i="9" s="1"/>
  <c r="AG5" i="9"/>
  <c r="BE5" i="9" s="1"/>
  <c r="BE41" i="9" s="1"/>
  <c r="AF5" i="9"/>
  <c r="BD5" i="9" s="1"/>
  <c r="BD41" i="9" s="1"/>
  <c r="AE5" i="9"/>
  <c r="BC5" i="9" s="1"/>
  <c r="BC41" i="9" s="1"/>
  <c r="AD5" i="9"/>
  <c r="BB5" i="9" s="1"/>
  <c r="BB41" i="9" s="1"/>
  <c r="AC5" i="9"/>
  <c r="BA5" i="9" s="1"/>
  <c r="BA41" i="9" s="1"/>
  <c r="D13" i="6"/>
  <c r="F4" i="9"/>
  <c r="AH14" i="9" l="1"/>
  <c r="BF14" i="9" s="1"/>
  <c r="AX14" i="9"/>
  <c r="BV14" i="9" s="1"/>
  <c r="AX15" i="9"/>
  <c r="BV15" i="9" s="1"/>
  <c r="AP14" i="9"/>
  <c r="BN14" i="9" s="1"/>
  <c r="AE15" i="9"/>
  <c r="BC15" i="9" s="1"/>
  <c r="AO15" i="9"/>
  <c r="BM15" i="9" s="1"/>
  <c r="AL14" i="9"/>
  <c r="BJ14" i="9" s="1"/>
  <c r="AC15" i="9"/>
  <c r="BA15" i="9" s="1"/>
  <c r="AK15" i="9"/>
  <c r="BI15" i="9" s="1"/>
  <c r="AN12" i="9"/>
  <c r="BL12" i="9" s="1"/>
  <c r="AM15" i="9"/>
  <c r="BK15" i="9" s="1"/>
  <c r="AQ15" i="9"/>
  <c r="BO15" i="9" s="1"/>
  <c r="AU15" i="9"/>
  <c r="BS15" i="9" s="1"/>
  <c r="AU13" i="9"/>
  <c r="BS13" i="9" s="1"/>
  <c r="AQ13" i="9"/>
  <c r="BO13" i="9" s="1"/>
  <c r="AF11" i="9"/>
  <c r="BD11" i="9" s="1"/>
  <c r="AN11" i="9"/>
  <c r="BL11" i="9" s="1"/>
  <c r="AJ11" i="9"/>
  <c r="BH11" i="9" s="1"/>
  <c r="AV11" i="9"/>
  <c r="BT11" i="9" s="1"/>
  <c r="AD12" i="9"/>
  <c r="BB12" i="9" s="1"/>
  <c r="AH12" i="9"/>
  <c r="BF12" i="9" s="1"/>
  <c r="AL12" i="9"/>
  <c r="BJ12" i="9" s="1"/>
  <c r="AP12" i="9"/>
  <c r="BN12" i="9" s="1"/>
  <c r="AT12" i="9"/>
  <c r="BR12" i="9" s="1"/>
  <c r="AX12" i="9"/>
  <c r="BV12" i="9" s="1"/>
  <c r="AD15" i="9"/>
  <c r="BB15" i="9" s="1"/>
  <c r="AF15" i="9"/>
  <c r="BD15" i="9" s="1"/>
  <c r="AH15" i="9"/>
  <c r="BF15" i="9" s="1"/>
  <c r="AJ15" i="9"/>
  <c r="BH15" i="9" s="1"/>
  <c r="AL15" i="9"/>
  <c r="BJ15" i="9" s="1"/>
  <c r="AN15" i="9"/>
  <c r="BL15" i="9" s="1"/>
  <c r="AP15" i="9"/>
  <c r="BN15" i="9" s="1"/>
  <c r="AR15" i="9"/>
  <c r="BP15" i="9" s="1"/>
  <c r="AT15" i="9"/>
  <c r="BR15" i="9" s="1"/>
  <c r="AV15" i="9"/>
  <c r="BT15" i="9" s="1"/>
  <c r="AW13" i="9"/>
  <c r="BU13" i="9" s="1"/>
  <c r="AS13" i="9"/>
  <c r="BQ13" i="9" s="1"/>
  <c r="AN13" i="9"/>
  <c r="BL13" i="9" s="1"/>
  <c r="AC16" i="9"/>
  <c r="BA16" i="9" s="1"/>
  <c r="AK16" i="9"/>
  <c r="BI16" i="9" s="1"/>
  <c r="AD11" i="9"/>
  <c r="BB11" i="9" s="1"/>
  <c r="AH11" i="9"/>
  <c r="BF11" i="9" s="1"/>
  <c r="AL11" i="9"/>
  <c r="BJ11" i="9" s="1"/>
  <c r="AR11" i="9"/>
  <c r="BP11" i="9" s="1"/>
  <c r="AF14" i="9"/>
  <c r="BD14" i="9" s="1"/>
  <c r="AJ14" i="9"/>
  <c r="BH14" i="9" s="1"/>
  <c r="AN14" i="9"/>
  <c r="BL14" i="9" s="1"/>
  <c r="AR14" i="9"/>
  <c r="BP14" i="9" s="1"/>
  <c r="AV14" i="9"/>
  <c r="BT14" i="9" s="1"/>
  <c r="AG16" i="9"/>
  <c r="BE16" i="9" s="1"/>
  <c r="AO16" i="9"/>
  <c r="BM16" i="9" s="1"/>
  <c r="AX13" i="9"/>
  <c r="BV13" i="9" s="1"/>
  <c r="AV13" i="9"/>
  <c r="BT13" i="9" s="1"/>
  <c r="AT13" i="9"/>
  <c r="BR13" i="9" s="1"/>
  <c r="AR13" i="9"/>
  <c r="BP13" i="9" s="1"/>
  <c r="AP13" i="9"/>
  <c r="BN13" i="9" s="1"/>
  <c r="AL13" i="9"/>
  <c r="BJ13" i="9" s="1"/>
  <c r="AO13" i="9"/>
  <c r="BM13" i="9" s="1"/>
  <c r="AM13" i="9"/>
  <c r="BK13" i="9" s="1"/>
  <c r="AK13" i="9"/>
  <c r="BI13" i="9" s="1"/>
  <c r="AC12" i="9"/>
  <c r="BA12" i="9" s="1"/>
  <c r="AE12" i="9"/>
  <c r="BC12" i="9" s="1"/>
  <c r="AG12" i="9"/>
  <c r="BE12" i="9" s="1"/>
  <c r="AI12" i="9"/>
  <c r="BG12" i="9" s="1"/>
  <c r="AK12" i="9"/>
  <c r="BI12" i="9" s="1"/>
  <c r="AM12" i="9"/>
  <c r="BK12" i="9" s="1"/>
  <c r="AO12" i="9"/>
  <c r="BM12" i="9" s="1"/>
  <c r="AQ12" i="9"/>
  <c r="BO12" i="9" s="1"/>
  <c r="AS12" i="9"/>
  <c r="BQ12" i="9" s="1"/>
  <c r="AU12" i="9"/>
  <c r="BS12" i="9" s="1"/>
  <c r="AP11" i="9"/>
  <c r="BN11" i="9" s="1"/>
  <c r="AT11" i="9"/>
  <c r="BR11" i="9" s="1"/>
  <c r="AX11" i="9"/>
  <c r="BV11" i="9" s="1"/>
  <c r="G4" i="9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X4" i="9" s="1"/>
  <c r="BV4" i="9" s="1"/>
  <c r="D12" i="6"/>
  <c r="B13" i="6" s="1"/>
  <c r="C13" i="6" s="1"/>
  <c r="AE16" i="9"/>
  <c r="BC16" i="9" s="1"/>
  <c r="AI16" i="9"/>
  <c r="BG16" i="9" s="1"/>
  <c r="AM16" i="9"/>
  <c r="BK16" i="9" s="1"/>
  <c r="AS16" i="9"/>
  <c r="BQ16" i="9" s="1"/>
  <c r="AQ16" i="9"/>
  <c r="BO16" i="9" s="1"/>
  <c r="AU16" i="9"/>
  <c r="BS16" i="9" s="1"/>
  <c r="AW16" i="9"/>
  <c r="BU16" i="9" s="1"/>
  <c r="AJ13" i="9"/>
  <c r="BH13" i="9" s="1"/>
  <c r="AC11" i="9"/>
  <c r="BA11" i="9" s="1"/>
  <c r="AE11" i="9"/>
  <c r="BC11" i="9" s="1"/>
  <c r="AG11" i="9"/>
  <c r="BE11" i="9" s="1"/>
  <c r="AI11" i="9"/>
  <c r="BG11" i="9" s="1"/>
  <c r="AK11" i="9"/>
  <c r="BI11" i="9" s="1"/>
  <c r="AM11" i="9"/>
  <c r="BK11" i="9" s="1"/>
  <c r="AO11" i="9"/>
  <c r="BM11" i="9" s="1"/>
  <c r="AQ11" i="9"/>
  <c r="BO11" i="9" s="1"/>
  <c r="AS11" i="9"/>
  <c r="BQ11" i="9" s="1"/>
  <c r="AU11" i="9"/>
  <c r="BS11" i="9" s="1"/>
  <c r="AC14" i="9"/>
  <c r="BA14" i="9" s="1"/>
  <c r="AE14" i="9"/>
  <c r="BC14" i="9" s="1"/>
  <c r="AG14" i="9"/>
  <c r="BE14" i="9" s="1"/>
  <c r="AI14" i="9"/>
  <c r="BG14" i="9" s="1"/>
  <c r="AK14" i="9"/>
  <c r="BI14" i="9" s="1"/>
  <c r="AM14" i="9"/>
  <c r="BK14" i="9" s="1"/>
  <c r="AO14" i="9"/>
  <c r="BM14" i="9" s="1"/>
  <c r="AQ14" i="9"/>
  <c r="BO14" i="9" s="1"/>
  <c r="AS14" i="9"/>
  <c r="BQ14" i="9" s="1"/>
  <c r="AU14" i="9"/>
  <c r="BS14" i="9" s="1"/>
  <c r="AD16" i="9"/>
  <c r="BB16" i="9" s="1"/>
  <c r="AF16" i="9"/>
  <c r="BD16" i="9" s="1"/>
  <c r="AH16" i="9"/>
  <c r="BF16" i="9" s="1"/>
  <c r="AJ16" i="9"/>
  <c r="BH16" i="9" s="1"/>
  <c r="AL16" i="9"/>
  <c r="BJ16" i="9" s="1"/>
  <c r="AN16" i="9"/>
  <c r="BL16" i="9" s="1"/>
  <c r="AP16" i="9"/>
  <c r="BN16" i="9" s="1"/>
  <c r="AR16" i="9"/>
  <c r="BP16" i="9" s="1"/>
  <c r="AT16" i="9"/>
  <c r="BR16" i="9" s="1"/>
  <c r="AV16" i="9"/>
  <c r="BT16" i="9" s="1"/>
  <c r="AI13" i="9"/>
  <c r="BG13" i="9" s="1"/>
  <c r="AC17" i="9"/>
  <c r="BA17" i="9" s="1"/>
  <c r="AE17" i="9"/>
  <c r="BC17" i="9" s="1"/>
  <c r="AG17" i="9"/>
  <c r="BE17" i="9" s="1"/>
  <c r="AI17" i="9"/>
  <c r="BG17" i="9" s="1"/>
  <c r="AK17" i="9"/>
  <c r="BI17" i="9" s="1"/>
  <c r="AM17" i="9"/>
  <c r="BK17" i="9" s="1"/>
  <c r="AO17" i="9"/>
  <c r="BM17" i="9" s="1"/>
  <c r="AQ17" i="9"/>
  <c r="BO17" i="9" s="1"/>
  <c r="AS17" i="9"/>
  <c r="BQ17" i="9" s="1"/>
  <c r="AU17" i="9"/>
  <c r="BS17" i="9" s="1"/>
  <c r="AW17" i="9"/>
  <c r="BU17" i="9" s="1"/>
  <c r="AC38" i="9"/>
  <c r="AE38" i="9"/>
  <c r="AG38" i="9"/>
  <c r="AI38" i="9"/>
  <c r="AK38" i="9"/>
  <c r="AM38" i="9"/>
  <c r="AO38" i="9"/>
  <c r="AQ38" i="9"/>
  <c r="AS38" i="9"/>
  <c r="AU38" i="9"/>
  <c r="AW38" i="9"/>
  <c r="AC39" i="9"/>
  <c r="AE39" i="9"/>
  <c r="AG39" i="9"/>
  <c r="AI39" i="9"/>
  <c r="AK39" i="9"/>
  <c r="AM39" i="9"/>
  <c r="AO39" i="9"/>
  <c r="AQ39" i="9"/>
  <c r="AS39" i="9"/>
  <c r="AU39" i="9"/>
  <c r="AW39" i="9"/>
  <c r="AF13" i="9"/>
  <c r="BD13" i="9" s="1"/>
  <c r="AD17" i="9"/>
  <c r="BB17" i="9" s="1"/>
  <c r="AF17" i="9"/>
  <c r="BD17" i="9" s="1"/>
  <c r="AH17" i="9"/>
  <c r="BF17" i="9" s="1"/>
  <c r="AJ17" i="9"/>
  <c r="BH17" i="9" s="1"/>
  <c r="AL17" i="9"/>
  <c r="BJ17" i="9" s="1"/>
  <c r="AN17" i="9"/>
  <c r="BL17" i="9" s="1"/>
  <c r="AP17" i="9"/>
  <c r="BN17" i="9" s="1"/>
  <c r="AR17" i="9"/>
  <c r="BP17" i="9" s="1"/>
  <c r="AT17" i="9"/>
  <c r="BR17" i="9" s="1"/>
  <c r="AV17" i="9"/>
  <c r="BT17" i="9" s="1"/>
  <c r="AD38" i="9"/>
  <c r="AF38" i="9"/>
  <c r="AH38" i="9"/>
  <c r="AJ38" i="9"/>
  <c r="AL38" i="9"/>
  <c r="AN38" i="9"/>
  <c r="AP38" i="9"/>
  <c r="AR38" i="9"/>
  <c r="AT38" i="9"/>
  <c r="AV38" i="9"/>
  <c r="AD39" i="9"/>
  <c r="AF39" i="9"/>
  <c r="AH39" i="9"/>
  <c r="AJ39" i="9"/>
  <c r="AL39" i="9"/>
  <c r="AN39" i="9"/>
  <c r="AP39" i="9"/>
  <c r="AR39" i="9"/>
  <c r="AT39" i="9"/>
  <c r="AV39" i="9"/>
  <c r="AH13" i="9"/>
  <c r="BF13" i="9" s="1"/>
  <c r="AD13" i="9"/>
  <c r="BB13" i="9" s="1"/>
  <c r="AG13" i="9"/>
  <c r="BE13" i="9" s="1"/>
  <c r="AE13" i="9"/>
  <c r="BC13" i="9" s="1"/>
  <c r="AC4" i="9"/>
  <c r="BA4" i="9" s="1"/>
  <c r="AW6" i="9"/>
  <c r="AU6" i="9"/>
  <c r="AS6" i="9"/>
  <c r="AQ6" i="9"/>
  <c r="AO6" i="9"/>
  <c r="AM6" i="9"/>
  <c r="AK6" i="9"/>
  <c r="AI6" i="9"/>
  <c r="AG6" i="9"/>
  <c r="AE6" i="9"/>
  <c r="AX6" i="9"/>
  <c r="AV6" i="9"/>
  <c r="AT6" i="9"/>
  <c r="AR6" i="9"/>
  <c r="AP6" i="9"/>
  <c r="AN6" i="9"/>
  <c r="AL6" i="9"/>
  <c r="AJ6" i="9"/>
  <c r="AH6" i="9"/>
  <c r="AF6" i="9"/>
  <c r="AD6" i="9"/>
  <c r="AW8" i="9"/>
  <c r="BU8" i="9" s="1"/>
  <c r="AU8" i="9"/>
  <c r="BS8" i="9" s="1"/>
  <c r="AS8" i="9"/>
  <c r="BQ8" i="9" s="1"/>
  <c r="AQ8" i="9"/>
  <c r="BO8" i="9" s="1"/>
  <c r="AO8" i="9"/>
  <c r="BM8" i="9" s="1"/>
  <c r="AM8" i="9"/>
  <c r="BK8" i="9" s="1"/>
  <c r="AK8" i="9"/>
  <c r="BI8" i="9" s="1"/>
  <c r="AI8" i="9"/>
  <c r="BG8" i="9" s="1"/>
  <c r="AG8" i="9"/>
  <c r="BE8" i="9" s="1"/>
  <c r="AE8" i="9"/>
  <c r="BC8" i="9" s="1"/>
  <c r="AC8" i="9"/>
  <c r="BA8" i="9" s="1"/>
  <c r="AX8" i="9"/>
  <c r="BV8" i="9" s="1"/>
  <c r="AV8" i="9"/>
  <c r="BT8" i="9" s="1"/>
  <c r="AT8" i="9"/>
  <c r="BR8" i="9" s="1"/>
  <c r="AR8" i="9"/>
  <c r="BP8" i="9" s="1"/>
  <c r="AP8" i="9"/>
  <c r="BN8" i="9" s="1"/>
  <c r="AN8" i="9"/>
  <c r="BL8" i="9" s="1"/>
  <c r="AL8" i="9"/>
  <c r="BJ8" i="9" s="1"/>
  <c r="AJ8" i="9"/>
  <c r="BH8" i="9" s="1"/>
  <c r="AH8" i="9"/>
  <c r="BF8" i="9" s="1"/>
  <c r="AF8" i="9"/>
  <c r="BD8" i="9" s="1"/>
  <c r="AD8" i="9"/>
  <c r="BB8" i="9" s="1"/>
  <c r="AW10" i="9"/>
  <c r="BU10" i="9" s="1"/>
  <c r="AU10" i="9"/>
  <c r="BS10" i="9" s="1"/>
  <c r="AS10" i="9"/>
  <c r="BQ10" i="9" s="1"/>
  <c r="AQ10" i="9"/>
  <c r="BO10" i="9" s="1"/>
  <c r="AO10" i="9"/>
  <c r="BM10" i="9" s="1"/>
  <c r="AM10" i="9"/>
  <c r="BK10" i="9" s="1"/>
  <c r="AK10" i="9"/>
  <c r="BI10" i="9" s="1"/>
  <c r="AI10" i="9"/>
  <c r="BG10" i="9" s="1"/>
  <c r="AG10" i="9"/>
  <c r="BE10" i="9" s="1"/>
  <c r="AE10" i="9"/>
  <c r="BC10" i="9" s="1"/>
  <c r="AC10" i="9"/>
  <c r="BA10" i="9" s="1"/>
  <c r="AX10" i="9"/>
  <c r="BV10" i="9" s="1"/>
  <c r="AV10" i="9"/>
  <c r="BT10" i="9" s="1"/>
  <c r="AT10" i="9"/>
  <c r="BR10" i="9" s="1"/>
  <c r="AR10" i="9"/>
  <c r="BP10" i="9" s="1"/>
  <c r="AP10" i="9"/>
  <c r="BN10" i="9" s="1"/>
  <c r="AN10" i="9"/>
  <c r="BL10" i="9" s="1"/>
  <c r="AL10" i="9"/>
  <c r="BJ10" i="9" s="1"/>
  <c r="AJ10" i="9"/>
  <c r="BH10" i="9" s="1"/>
  <c r="AH10" i="9"/>
  <c r="BF10" i="9" s="1"/>
  <c r="AF10" i="9"/>
  <c r="BD10" i="9" s="1"/>
  <c r="AD10" i="9"/>
  <c r="BB10" i="9" s="1"/>
  <c r="AW7" i="9"/>
  <c r="BU7" i="9" s="1"/>
  <c r="AU7" i="9"/>
  <c r="BS7" i="9" s="1"/>
  <c r="AS7" i="9"/>
  <c r="BQ7" i="9" s="1"/>
  <c r="AQ7" i="9"/>
  <c r="BO7" i="9" s="1"/>
  <c r="AO7" i="9"/>
  <c r="BM7" i="9" s="1"/>
  <c r="AM7" i="9"/>
  <c r="BK7" i="9" s="1"/>
  <c r="AK7" i="9"/>
  <c r="BI7" i="9" s="1"/>
  <c r="AI7" i="9"/>
  <c r="BG7" i="9" s="1"/>
  <c r="AG7" i="9"/>
  <c r="BE7" i="9" s="1"/>
  <c r="AE7" i="9"/>
  <c r="BC7" i="9" s="1"/>
  <c r="AC7" i="9"/>
  <c r="BA7" i="9" s="1"/>
  <c r="AX7" i="9"/>
  <c r="BV7" i="9" s="1"/>
  <c r="AV7" i="9"/>
  <c r="BT7" i="9" s="1"/>
  <c r="AT7" i="9"/>
  <c r="BR7" i="9" s="1"/>
  <c r="AR7" i="9"/>
  <c r="BP7" i="9" s="1"/>
  <c r="AP7" i="9"/>
  <c r="BN7" i="9" s="1"/>
  <c r="AN7" i="9"/>
  <c r="BL7" i="9" s="1"/>
  <c r="AL7" i="9"/>
  <c r="BJ7" i="9" s="1"/>
  <c r="AJ7" i="9"/>
  <c r="BH7" i="9" s="1"/>
  <c r="AH7" i="9"/>
  <c r="BF7" i="9" s="1"/>
  <c r="AF7" i="9"/>
  <c r="BD7" i="9" s="1"/>
  <c r="AD7" i="9"/>
  <c r="BB7" i="9" s="1"/>
  <c r="AW9" i="9"/>
  <c r="BU9" i="9" s="1"/>
  <c r="AU9" i="9"/>
  <c r="BS9" i="9" s="1"/>
  <c r="AS9" i="9"/>
  <c r="BQ9" i="9" s="1"/>
  <c r="AQ9" i="9"/>
  <c r="BO9" i="9" s="1"/>
  <c r="AO9" i="9"/>
  <c r="BM9" i="9" s="1"/>
  <c r="AM9" i="9"/>
  <c r="BK9" i="9" s="1"/>
  <c r="AK9" i="9"/>
  <c r="BI9" i="9" s="1"/>
  <c r="AI9" i="9"/>
  <c r="BG9" i="9" s="1"/>
  <c r="AG9" i="9"/>
  <c r="BE9" i="9" s="1"/>
  <c r="AE9" i="9"/>
  <c r="BC9" i="9" s="1"/>
  <c r="AC9" i="9"/>
  <c r="BA9" i="9" s="1"/>
  <c r="AX9" i="9"/>
  <c r="BV9" i="9" s="1"/>
  <c r="AV9" i="9"/>
  <c r="BT9" i="9" s="1"/>
  <c r="AT9" i="9"/>
  <c r="BR9" i="9" s="1"/>
  <c r="AR9" i="9"/>
  <c r="BP9" i="9" s="1"/>
  <c r="AP9" i="9"/>
  <c r="BN9" i="9" s="1"/>
  <c r="AN9" i="9"/>
  <c r="BL9" i="9" s="1"/>
  <c r="AL9" i="9"/>
  <c r="BJ9" i="9" s="1"/>
  <c r="AJ9" i="9"/>
  <c r="BH9" i="9" s="1"/>
  <c r="AH9" i="9"/>
  <c r="BF9" i="9" s="1"/>
  <c r="AF9" i="9"/>
  <c r="BD9" i="9" s="1"/>
  <c r="AD9" i="9"/>
  <c r="BB9" i="9" s="1"/>
  <c r="AC6" i="9"/>
  <c r="BB6" i="9" l="1"/>
  <c r="AD26" i="9"/>
  <c r="BF6" i="9"/>
  <c r="BF42" i="9" s="1"/>
  <c r="BF43" i="9" s="1"/>
  <c r="AH26" i="9"/>
  <c r="BJ6" i="9"/>
  <c r="AL26" i="9"/>
  <c r="BN6" i="9"/>
  <c r="BN42" i="9" s="1"/>
  <c r="BN43" i="9" s="1"/>
  <c r="AP26" i="9"/>
  <c r="BR6" i="9"/>
  <c r="AT26" i="9"/>
  <c r="AT27" i="9" s="1"/>
  <c r="BV6" i="9"/>
  <c r="BV42" i="9" s="1"/>
  <c r="AX26" i="9"/>
  <c r="AX27" i="9" s="1"/>
  <c r="BE6" i="9"/>
  <c r="AG26" i="9"/>
  <c r="BI6" i="9"/>
  <c r="BI42" i="9" s="1"/>
  <c r="BI43" i="9" s="1"/>
  <c r="AK26" i="9"/>
  <c r="BM6" i="9"/>
  <c r="AO26" i="9"/>
  <c r="BQ6" i="9"/>
  <c r="BQ42" i="9" s="1"/>
  <c r="AS26" i="9"/>
  <c r="AS27" i="9" s="1"/>
  <c r="BU6" i="9"/>
  <c r="AW26" i="9"/>
  <c r="AW27" i="9" s="1"/>
  <c r="BA6" i="9"/>
  <c r="BA42" i="9" s="1"/>
  <c r="AC26" i="9"/>
  <c r="BD6" i="9"/>
  <c r="AF26" i="9"/>
  <c r="BH6" i="9"/>
  <c r="BH42" i="9" s="1"/>
  <c r="BH43" i="9" s="1"/>
  <c r="AJ26" i="9"/>
  <c r="BL6" i="9"/>
  <c r="AN26" i="9"/>
  <c r="BP6" i="9"/>
  <c r="BP42" i="9" s="1"/>
  <c r="BP43" i="9" s="1"/>
  <c r="AR26" i="9"/>
  <c r="BT6" i="9"/>
  <c r="AV26" i="9"/>
  <c r="AV27" i="9" s="1"/>
  <c r="BC6" i="9"/>
  <c r="BC42" i="9" s="1"/>
  <c r="BC43" i="9" s="1"/>
  <c r="AE26" i="9"/>
  <c r="BG6" i="9"/>
  <c r="BG42" i="9" s="1"/>
  <c r="BG43" i="9" s="1"/>
  <c r="AI26" i="9"/>
  <c r="BK6" i="9"/>
  <c r="BK42" i="9" s="1"/>
  <c r="BK43" i="9" s="1"/>
  <c r="AM26" i="9"/>
  <c r="BO6" i="9"/>
  <c r="BO42" i="9" s="1"/>
  <c r="BO43" i="9" s="1"/>
  <c r="AQ26" i="9"/>
  <c r="BS6" i="9"/>
  <c r="BS42" i="9" s="1"/>
  <c r="AU26" i="9"/>
  <c r="AU27" i="9" s="1"/>
  <c r="AH4" i="9"/>
  <c r="BF4" i="9" s="1"/>
  <c r="AP4" i="9"/>
  <c r="BN4" i="9" s="1"/>
  <c r="AT4" i="9"/>
  <c r="BR4" i="9" s="1"/>
  <c r="AL4" i="9"/>
  <c r="BJ4" i="9" s="1"/>
  <c r="AD4" i="9"/>
  <c r="BB4" i="9" s="1"/>
  <c r="AK4" i="9"/>
  <c r="BI4" i="9" s="1"/>
  <c r="AG4" i="9"/>
  <c r="BE4" i="9" s="1"/>
  <c r="AW4" i="9"/>
  <c r="BU4" i="9" s="1"/>
  <c r="AS4" i="9"/>
  <c r="BQ4" i="9" s="1"/>
  <c r="AO4" i="9"/>
  <c r="BM4" i="9" s="1"/>
  <c r="AV4" i="9"/>
  <c r="BT4" i="9" s="1"/>
  <c r="AR4" i="9"/>
  <c r="BP4" i="9" s="1"/>
  <c r="AN4" i="9"/>
  <c r="BL4" i="9" s="1"/>
  <c r="AJ4" i="9"/>
  <c r="BH4" i="9" s="1"/>
  <c r="AF4" i="9"/>
  <c r="BD4" i="9" s="1"/>
  <c r="AU4" i="9"/>
  <c r="BS4" i="9" s="1"/>
  <c r="AQ4" i="9"/>
  <c r="BO4" i="9" s="1"/>
  <c r="AM4" i="9"/>
  <c r="BK4" i="9" s="1"/>
  <c r="AI4" i="9"/>
  <c r="BG4" i="9" s="1"/>
  <c r="AE4" i="9"/>
  <c r="BC4" i="9" s="1"/>
  <c r="BJ42" i="9"/>
  <c r="BJ43" i="9" s="1"/>
  <c r="BR42" i="9"/>
  <c r="BE42" i="9"/>
  <c r="BE43" i="9" s="1"/>
  <c r="BM42" i="9"/>
  <c r="BM43" i="9" s="1"/>
  <c r="BU42" i="9"/>
  <c r="BL42" i="9"/>
  <c r="BL43" i="9" s="1"/>
  <c r="BT42" i="9"/>
  <c r="BD42" i="9"/>
  <c r="BD43" i="9" s="1"/>
  <c r="BB42" i="9"/>
  <c r="BB43" i="9" s="1"/>
  <c r="AN27" i="9" l="1"/>
  <c r="AR27" i="9"/>
  <c r="BD45" i="9"/>
  <c r="BA43" i="9"/>
  <c r="BQ44" i="9"/>
  <c r="BQ43" i="9"/>
  <c r="BV44" i="9"/>
  <c r="BV43" i="9"/>
  <c r="BT44" i="9"/>
  <c r="BT43" i="9"/>
  <c r="BU44" i="9"/>
  <c r="BU43" i="9"/>
  <c r="BR44" i="9"/>
  <c r="BR43" i="9"/>
  <c r="BS44" i="9"/>
  <c r="BS43" i="9"/>
  <c r="BP44" i="9"/>
  <c r="BL44" i="9"/>
</calcChain>
</file>

<file path=xl/comments1.xml><?xml version="1.0" encoding="utf-8"?>
<comments xmlns="http://schemas.openxmlformats.org/spreadsheetml/2006/main">
  <authors>
    <author>Stefan</author>
  </authors>
  <commentList>
    <comment ref="B5" authorId="0">
      <text>
        <r>
          <rPr>
            <sz val="9"/>
            <color indexed="81"/>
            <rFont val="Tahoma"/>
            <family val="2"/>
          </rPr>
          <t xml:space="preserve">The deal phase documents the contractual phase we are currently in. This provides the reviewers an indication on the level of accuracy to expect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Calendar days
</t>
        </r>
      </text>
    </comment>
  </commentList>
</comments>
</file>

<file path=xl/comments2.xml><?xml version="1.0" encoding="utf-8"?>
<comments xmlns="http://schemas.openxmlformats.org/spreadsheetml/2006/main">
  <authors>
    <author>Stefan</author>
  </authors>
  <commentList>
    <comment ref="A6" authorId="0">
      <text>
        <r>
          <rPr>
            <b/>
            <sz val="9"/>
            <color indexed="81"/>
            <rFont val="Tahoma"/>
            <charset val="1"/>
          </rPr>
          <t>All your tasks are listed here. Just type in a name which is clear to describe the activity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Select a job profile matching what you need from the menu. The jobprofiles and their yearly rate can be found in the worksheet "Cost"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The fully loaded yearly labour cost for this profile is looked up in the table "Cost"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Unit of measurement for the number you fill in in the calender (D=days, H=hours, HC=head count, FTE=Full Time Equivalent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The project manager will work 5 days on this in month 2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Fill in the fee as a total for a full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This is a multiplication factor. Leave it in most cases to 1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Placing a 1 here will cause 600/12 to be added to the cost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>Placing a 1 herewill cause 600/4 to be added to the cost</t>
        </r>
      </text>
    </comment>
    <comment ref="V29" authorId="0">
      <text>
        <r>
          <rPr>
            <b/>
            <sz val="9"/>
            <color indexed="81"/>
            <rFont val="Tahoma"/>
            <family val="2"/>
          </rPr>
          <t>Placing a 1 here will cause 600 euro to be added to the cost. If you need more or less, just adapt the factor (e.g. 2 will cause 1200 euro)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Stefan</author>
  </authors>
  <commentList>
    <comment ref="B2" authorId="0">
      <text>
        <r>
          <rPr>
            <sz val="9"/>
            <color indexed="81"/>
            <rFont val="Tahoma"/>
            <family val="2"/>
          </rPr>
          <t>Een jaar telt 365 dagen. Men werkt 5 dagen op 7, wat 260 oplevert. Veronderstel 40 dagen als vakantie, ziekte, training,…</t>
        </r>
      </text>
    </comment>
    <comment ref="B3" authorId="0">
      <text>
        <r>
          <rPr>
            <sz val="9"/>
            <color indexed="81"/>
            <rFont val="Tahoma"/>
            <family val="2"/>
          </rPr>
          <t xml:space="preserve">Een werkweek telt 38 uur, een werkdag dus 38/5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Wil je een superman die er altijd is op een werkdag (nooit ziek, in verlof, op training), dan heb je een FTE (Full Time Equivalent) nodig. Je hebt ongeveer 1,3 x meer fysieke mensen (die wel eens ziek, wel eens in vakantie zijn) om dit in te vullen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Een gemiddeld jaar telt 365,25 dagen, rekening houdend met een schrikkeljaar van 366 dagen om de 4 jaar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Stefan</author>
  </authors>
  <commentList>
    <comment ref="B1" authorId="0">
      <text>
        <r>
          <rPr>
            <sz val="9"/>
            <color indexed="81"/>
            <rFont val="Tahoma"/>
            <family val="2"/>
          </rPr>
          <t>You should place here the yearly budget for that employee. This should be the bruto wage + social taxes + other costs the employer associates with this employee (e.g. office space)</t>
        </r>
      </text>
    </comment>
  </commentList>
</comments>
</file>

<file path=xl/sharedStrings.xml><?xml version="1.0" encoding="utf-8"?>
<sst xmlns="http://schemas.openxmlformats.org/spreadsheetml/2006/main" count="178" uniqueCount="113">
  <si>
    <t>Current deal phase</t>
  </si>
  <si>
    <t>2. Development &amp; Bid</t>
  </si>
  <si>
    <t>Planned contract signature date</t>
  </si>
  <si>
    <t>Services</t>
  </si>
  <si>
    <t>Start Date</t>
  </si>
  <si>
    <t>Duration</t>
  </si>
  <si>
    <t>End Date</t>
  </si>
  <si>
    <t>1. Opportunity &amp; Evaluation</t>
  </si>
  <si>
    <t>3. Negotiate &amp; Close</t>
  </si>
  <si>
    <t>4. Contract Signed</t>
  </si>
  <si>
    <t>5. Remediation</t>
  </si>
  <si>
    <t>6. Renegotiation &amp; Close</t>
  </si>
  <si>
    <t>a. Lost</t>
  </si>
  <si>
    <t>b. On Hold</t>
  </si>
  <si>
    <t>Deal Phase</t>
  </si>
  <si>
    <t xml:space="preserve">Name of the deal: </t>
  </si>
  <si>
    <t>Contract duration</t>
  </si>
  <si>
    <t>Months</t>
  </si>
  <si>
    <t>Years &amp;</t>
  </si>
  <si>
    <t>Legenda: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</si>
  <si>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</si>
  <si>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</si>
  <si>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</si>
  <si>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</si>
  <si>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</si>
  <si>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</si>
  <si>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</si>
  <si>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</si>
  <si>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</si>
  <si>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</si>
  <si>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</si>
  <si>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</si>
  <si>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Y3</t>
  </si>
  <si>
    <t>Y4</t>
  </si>
  <si>
    <t>Y5</t>
  </si>
  <si>
    <t>Y6</t>
  </si>
  <si>
    <t>Y7</t>
  </si>
  <si>
    <t>Y8</t>
  </si>
  <si>
    <t>Q5</t>
  </si>
  <si>
    <t>Q6</t>
  </si>
  <si>
    <t>Q7</t>
  </si>
  <si>
    <t>Q8</t>
  </si>
  <si>
    <t>Activity</t>
  </si>
  <si>
    <t>Unit</t>
  </si>
  <si>
    <t>JobLevel</t>
  </si>
  <si>
    <t>Administration Junior</t>
  </si>
  <si>
    <t>Administration Standard</t>
  </si>
  <si>
    <t>Administration Expert</t>
  </si>
  <si>
    <t>FTE</t>
  </si>
  <si>
    <t>FTE per HeadCount</t>
  </si>
  <si>
    <t>HC</t>
  </si>
  <si>
    <t>Normalised as HeadCount effort</t>
  </si>
  <si>
    <t>H</t>
  </si>
  <si>
    <t>D</t>
  </si>
  <si>
    <t>Working Days</t>
  </si>
  <si>
    <t>Work Hrs per Day</t>
  </si>
  <si>
    <t>Cost overview (Keuro)</t>
  </si>
  <si>
    <t>Cost/Period</t>
  </si>
  <si>
    <t>Cost/Year</t>
  </si>
  <si>
    <t>Project management</t>
  </si>
  <si>
    <t>Unit Weight</t>
  </si>
  <si>
    <t>Total Headcount</t>
  </si>
  <si>
    <t>AVG Headcount per year</t>
  </si>
  <si>
    <t>People effort / Unit / Time period</t>
  </si>
  <si>
    <t>Grand Total Cost:</t>
  </si>
  <si>
    <t>Yearly rate per headcount</t>
  </si>
  <si>
    <t>Cost/Month</t>
  </si>
  <si>
    <t>Days per year</t>
  </si>
  <si>
    <t>Cost</t>
  </si>
  <si>
    <t>General  Information</t>
  </si>
  <si>
    <t>Joblevel</t>
  </si>
  <si>
    <t>Blue fields are data entry fields</t>
  </si>
  <si>
    <t>Worker Junior</t>
  </si>
  <si>
    <t>Worker Standard</t>
  </si>
  <si>
    <t>Worker Senior</t>
  </si>
  <si>
    <t>ICT Junior</t>
  </si>
  <si>
    <t>ICT Standard</t>
  </si>
  <si>
    <t>Project Manager</t>
  </si>
  <si>
    <t>Manager</t>
  </si>
  <si>
    <t>ICT Consultant</t>
  </si>
  <si>
    <t>Analyze &amp; Design (e-com team)</t>
  </si>
  <si>
    <t>Analyze &amp; Design (input to team)</t>
  </si>
  <si>
    <t>Testing (e-com team)</t>
  </si>
  <si>
    <t>Testing (end users)</t>
  </si>
  <si>
    <t>Manage webshop team</t>
  </si>
  <si>
    <t>Order processing</t>
  </si>
  <si>
    <t>Catalog management</t>
  </si>
  <si>
    <t>Technical management</t>
  </si>
  <si>
    <t>Implementation (support for questions)</t>
  </si>
  <si>
    <t>Implementation (e-com team)</t>
  </si>
  <si>
    <t>Warehouse, packaging, returns</t>
  </si>
  <si>
    <t>Keuro</t>
  </si>
  <si>
    <t>Cost description</t>
  </si>
  <si>
    <t>Comment</t>
  </si>
  <si>
    <t>Factor (1=Yearly Fee)</t>
  </si>
  <si>
    <t>Fee (Euro)</t>
  </si>
  <si>
    <t>Cloud provider, fixed fee</t>
  </si>
  <si>
    <t>fixed fee</t>
  </si>
  <si>
    <t>variable part (transactions)</t>
  </si>
  <si>
    <t>Cloud provider, variable fee</t>
  </si>
  <si>
    <t>Maintenance contract service provider</t>
  </si>
  <si>
    <t>Non-labor costs</t>
  </si>
  <si>
    <t>Labor costs</t>
  </si>
  <si>
    <t>Don't touch the other fields</t>
  </si>
  <si>
    <t>On line 7 you fill in the date with formal green light to go for the project (e.g. contract signed, or management decision taken)</t>
  </si>
  <si>
    <t>Analysis, Design &amp; Implementation</t>
  </si>
  <si>
    <t>On line 12 the start date will automatically be a week later. You may overrule this. The duration of the analysis, design, implementation you should estimate and express in days</t>
  </si>
  <si>
    <t>All the other dates are calculated, taking in account the contract duration of line 9. If you don't know this, just take a 3 year+implementation duration horizon</t>
  </si>
  <si>
    <t>Start by giving your project a name (line 3)</t>
  </si>
  <si>
    <t>Internet marketing budget</t>
  </si>
  <si>
    <t>Ongoing Operations</t>
  </si>
  <si>
    <t>Fully loaded yearly cost (Euro)</t>
  </si>
  <si>
    <t>VO-Cars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</si>
</sst>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 wrapText="1"/>
    </xf>
    <xf numFmtId="0" fontId="0" fillId="0" borderId="0" xfId="0" applyFill="1"/>
    <xf numFmtId="0" fontId="0" fillId="2" borderId="12" xfId="0" applyFill="1" applyBorder="1"/>
    <xf numFmtId="0" fontId="0" fillId="3" borderId="1" xfId="0" applyFill="1" applyBorder="1"/>
    <xf numFmtId="0" fontId="0" fillId="2" borderId="11" xfId="0" applyFill="1" applyBorder="1"/>
    <xf numFmtId="0" fontId="3" fillId="2" borderId="11" xfId="0" applyFont="1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8" xfId="0" applyFill="1" applyBorder="1"/>
    <xf numFmtId="14" fontId="0" fillId="2" borderId="10" xfId="0" applyNumberFormat="1" applyFill="1" applyBorder="1"/>
    <xf numFmtId="0" fontId="0" fillId="2" borderId="9" xfId="0" applyFill="1" applyBorder="1"/>
    <xf numFmtId="14" fontId="0" fillId="2" borderId="9" xfId="0" applyNumberFormat="1" applyFill="1" applyBorder="1"/>
    <xf numFmtId="14" fontId="0" fillId="2" borderId="7" xfId="0" applyNumberFormat="1" applyFill="1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0" fillId="0" borderId="23" xfId="0" applyBorder="1"/>
    <xf numFmtId="0" fontId="0" fillId="0" borderId="2" xfId="0" applyBorder="1"/>
    <xf numFmtId="0" fontId="0" fillId="0" borderId="24" xfId="0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0" fontId="2" fillId="0" borderId="33" xfId="0" applyFont="1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8" xfId="0" applyBorder="1"/>
    <xf numFmtId="0" fontId="0" fillId="0" borderId="38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1" xfId="0" applyFill="1" applyBorder="1"/>
    <xf numFmtId="14" fontId="0" fillId="2" borderId="29" xfId="0" applyNumberFormat="1" applyFill="1" applyBorder="1" applyAlignment="1">
      <alignment textRotation="90"/>
    </xf>
    <xf numFmtId="14" fontId="0" fillId="2" borderId="30" xfId="0" applyNumberFormat="1" applyFill="1" applyBorder="1" applyAlignment="1">
      <alignment textRotation="90"/>
    </xf>
    <xf numFmtId="14" fontId="0" fillId="2" borderId="31" xfId="0" applyNumberFormat="1" applyFill="1" applyBorder="1" applyAlignment="1">
      <alignment textRotation="90"/>
    </xf>
    <xf numFmtId="14" fontId="0" fillId="2" borderId="34" xfId="0" applyNumberFormat="1" applyFill="1" applyBorder="1" applyAlignment="1">
      <alignment textRotation="90"/>
    </xf>
    <xf numFmtId="0" fontId="0" fillId="2" borderId="32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4" xfId="0" applyFill="1" applyBorder="1"/>
    <xf numFmtId="0" fontId="0" fillId="2" borderId="15" xfId="0" applyFill="1" applyBorder="1" applyAlignment="1">
      <alignment wrapText="1"/>
    </xf>
    <xf numFmtId="0" fontId="0" fillId="2" borderId="7" xfId="0" applyFill="1" applyBorder="1"/>
    <xf numFmtId="0" fontId="0" fillId="2" borderId="36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38" xfId="0" applyFill="1" applyBorder="1"/>
    <xf numFmtId="0" fontId="2" fillId="2" borderId="18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5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38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4" borderId="6" xfId="0" applyFill="1" applyBorder="1" applyAlignment="1">
      <alignment horizontal="left" indent="1"/>
    </xf>
    <xf numFmtId="0" fontId="0" fillId="4" borderId="1" xfId="0" applyFill="1" applyBorder="1"/>
    <xf numFmtId="0" fontId="0" fillId="4" borderId="8" xfId="0" applyFill="1" applyBorder="1" applyAlignment="1">
      <alignment horizontal="left" indent="1"/>
    </xf>
    <xf numFmtId="0" fontId="0" fillId="4" borderId="9" xfId="0" applyFill="1" applyBorder="1"/>
    <xf numFmtId="14" fontId="0" fillId="4" borderId="13" xfId="0" applyNumberFormat="1" applyFill="1" applyBorder="1"/>
    <xf numFmtId="0" fontId="0" fillId="4" borderId="12" xfId="0" applyFill="1" applyBorder="1" applyAlignment="1">
      <alignment horizontal="center"/>
    </xf>
    <xf numFmtId="14" fontId="0" fillId="4" borderId="1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39" xfId="0" applyFont="1" applyBorder="1"/>
    <xf numFmtId="0" fontId="2" fillId="0" borderId="40" xfId="0" applyFont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1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5" xfId="0" applyBorder="1"/>
    <xf numFmtId="0" fontId="2" fillId="2" borderId="14" xfId="0" applyFont="1" applyFill="1" applyBorder="1"/>
    <xf numFmtId="0" fontId="0" fillId="0" borderId="0" xfId="0" applyAlignment="1"/>
    <xf numFmtId="0" fontId="0" fillId="4" borderId="46" xfId="0" applyFill="1" applyBorder="1"/>
    <xf numFmtId="0" fontId="0" fillId="5" borderId="19" xfId="0" applyFill="1" applyBorder="1"/>
    <xf numFmtId="0" fontId="0" fillId="5" borderId="19" xfId="0" applyFill="1" applyBorder="1" applyAlignment="1"/>
    <xf numFmtId="0" fontId="0" fillId="5" borderId="48" xfId="0" applyFill="1" applyBorder="1" applyAlignment="1">
      <alignment wrapText="1"/>
    </xf>
    <xf numFmtId="0" fontId="4" fillId="5" borderId="45" xfId="0" applyFont="1" applyFill="1" applyBorder="1"/>
    <xf numFmtId="0" fontId="0" fillId="5" borderId="46" xfId="0" applyFill="1" applyBorder="1"/>
    <xf numFmtId="0" fontId="0" fillId="5" borderId="47" xfId="0" applyFill="1" applyBorder="1"/>
    <xf numFmtId="0" fontId="7" fillId="3" borderId="9" xfId="0" applyFont="1" applyFill="1" applyBorder="1"/>
    <xf numFmtId="0" fontId="0" fillId="2" borderId="5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51" xfId="0" applyFont="1" applyFill="1" applyBorder="1" applyAlignment="1">
      <alignment wrapText="1"/>
    </xf>
    <xf numFmtId="0" fontId="0" fillId="5" borderId="33" xfId="0" applyFill="1" applyBorder="1" applyAlignment="1">
      <alignment horizontal="left" wrapText="1"/>
    </xf>
    <xf numFmtId="0" fontId="0" fillId="5" borderId="49" xfId="0" applyFill="1" applyBorder="1" applyAlignment="1">
      <alignment horizontal="left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5" borderId="0" xfId="0" applyFill="1" applyBorder="1" applyAlignment="1">
      <alignment horizontal="left" wrapText="1"/>
    </xf>
    <xf numFmtId="0" fontId="0" fillId="5" borderId="20" xfId="0" applyFill="1" applyBorder="1" applyAlignment="1">
      <alignment horizontal="left" wrapText="1"/>
    </xf>
  </cellXfs>
  <cellStyles count="1">
    <cellStyle name="Standaard" xfId="0" builtinId="0"/>
  </cellStyles>
  <dxfs count="18"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darkDown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darkDown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Headcount evolution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HC_Walk!$AC$5:$AX$5</c:f>
              <c:strCache>
                <c:ptCount val="2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Q5</c:v>
                </c:pt>
                <c:pt idx="13">
                  <c:v>Q6</c:v>
                </c:pt>
                <c:pt idx="14">
                  <c:v>Q7</c:v>
                </c:pt>
                <c:pt idx="15">
                  <c:v>Q8</c:v>
                </c:pt>
                <c:pt idx="16">
                  <c:v>Y3</c:v>
                </c:pt>
                <c:pt idx="17">
                  <c:v>Y4</c:v>
                </c:pt>
                <c:pt idx="18">
                  <c:v>Y5</c:v>
                </c:pt>
                <c:pt idx="19">
                  <c:v>Y6</c:v>
                </c:pt>
                <c:pt idx="20">
                  <c:v>Y7</c:v>
                </c:pt>
                <c:pt idx="21">
                  <c:v>Y8</c:v>
                </c:pt>
              </c:strCache>
            </c:strRef>
          </c:cat>
          <c:val>
            <c:numRef>
              <c:f>HC_Walk!$AC$26:$AX$26</c:f>
              <c:numCache>
                <c:formatCode>Standaard</c:formatCode>
                <c:ptCount val="22"/>
                <c:pt idx="0">
                  <c:v>1.2545454545454544</c:v>
                </c:pt>
                <c:pt idx="1">
                  <c:v>3.6090909090909085</c:v>
                </c:pt>
                <c:pt idx="2">
                  <c:v>1.9727272727272727</c:v>
                </c:pt>
                <c:pt idx="3">
                  <c:v>1</c:v>
                </c:pt>
                <c:pt idx="4">
                  <c:v>0.90000000000000013</c:v>
                </c:pt>
                <c:pt idx="5">
                  <c:v>0.95</c:v>
                </c:pt>
                <c:pt idx="6">
                  <c:v>1</c:v>
                </c:pt>
                <c:pt idx="7">
                  <c:v>1.05</c:v>
                </c:pt>
                <c:pt idx="8">
                  <c:v>1.1000000000000001</c:v>
                </c:pt>
                <c:pt idx="9">
                  <c:v>1.1500000000000001</c:v>
                </c:pt>
                <c:pt idx="10">
                  <c:v>1.2</c:v>
                </c:pt>
                <c:pt idx="11">
                  <c:v>1.25</c:v>
                </c:pt>
                <c:pt idx="12">
                  <c:v>1.3000000000000003</c:v>
                </c:pt>
                <c:pt idx="13">
                  <c:v>1.35</c:v>
                </c:pt>
                <c:pt idx="14">
                  <c:v>1.4000000000000004</c:v>
                </c:pt>
                <c:pt idx="15">
                  <c:v>1.4500000000000002</c:v>
                </c:pt>
                <c:pt idx="16">
                  <c:v>2.0500000000000003</c:v>
                </c:pt>
                <c:pt idx="17">
                  <c:v>2.5499999999999998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6512"/>
        <c:axId val="66658304"/>
      </c:lineChart>
      <c:catAx>
        <c:axId val="6665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66658304"/>
        <c:crosses val="autoZero"/>
        <c:auto val="1"/>
        <c:lblAlgn val="ctr"/>
        <c:lblOffset val="100"/>
        <c:noMultiLvlLbl val="0"/>
      </c:catAx>
      <c:valAx>
        <c:axId val="66658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666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cost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HC_Walk!$BA$5:$BR$5</c:f>
              <c:strCache>
                <c:ptCount val="18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Q5</c:v>
                </c:pt>
                <c:pt idx="13">
                  <c:v>Q6</c:v>
                </c:pt>
                <c:pt idx="14">
                  <c:v>Q7</c:v>
                </c:pt>
                <c:pt idx="15">
                  <c:v>Q8</c:v>
                </c:pt>
                <c:pt idx="16">
                  <c:v>Y3</c:v>
                </c:pt>
                <c:pt idx="17">
                  <c:v>Y4</c:v>
                </c:pt>
              </c:strCache>
            </c:strRef>
          </c:cat>
          <c:val>
            <c:numRef>
              <c:f>HC_Walk!$BA$43:$BR$43</c:f>
              <c:numCache>
                <c:formatCode>Standaard</c:formatCode>
                <c:ptCount val="18"/>
                <c:pt idx="0">
                  <c:v>6.2159090909090899</c:v>
                </c:pt>
                <c:pt idx="1">
                  <c:v>15.167424242424241</c:v>
                </c:pt>
                <c:pt idx="2">
                  <c:v>7.9749999999999996</c:v>
                </c:pt>
                <c:pt idx="3">
                  <c:v>4.2266666666666657</c:v>
                </c:pt>
                <c:pt idx="4">
                  <c:v>3.6453333333333329</c:v>
                </c:pt>
                <c:pt idx="5">
                  <c:v>3.7519000000000005</c:v>
                </c:pt>
                <c:pt idx="6">
                  <c:v>3.8589466666666667</c:v>
                </c:pt>
                <c:pt idx="7">
                  <c:v>3.9665693333333332</c:v>
                </c:pt>
                <c:pt idx="8">
                  <c:v>4.0748832000000004</c:v>
                </c:pt>
                <c:pt idx="9">
                  <c:v>4.1840265066666662</c:v>
                </c:pt>
                <c:pt idx="10">
                  <c:v>4.294165141333333</c:v>
                </c:pt>
                <c:pt idx="11">
                  <c:v>4.4054981695999995</c:v>
                </c:pt>
                <c:pt idx="12">
                  <c:v>4.5182644701866668</c:v>
                </c:pt>
                <c:pt idx="13">
                  <c:v>4.6327506975573334</c:v>
                </c:pt>
                <c:pt idx="14">
                  <c:v>4.7493008370687999</c:v>
                </c:pt>
                <c:pt idx="15">
                  <c:v>4.8683276711492276</c:v>
                </c:pt>
                <c:pt idx="16">
                  <c:v>6.136159872045738</c:v>
                </c:pt>
                <c:pt idx="17">
                  <c:v>7.1992251797882192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82880"/>
        <c:axId val="66684416"/>
      </c:lineChart>
      <c:catAx>
        <c:axId val="6668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6684416"/>
        <c:crosses val="autoZero"/>
        <c:auto val="1"/>
        <c:lblAlgn val="ctr"/>
        <c:lblOffset val="100"/>
        <c:noMultiLvlLbl val="0"/>
      </c:catAx>
      <c:valAx>
        <c:axId val="66684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K€ / Month</a:t>
                </a:r>
              </a:p>
            </c:rich>
          </c:tx>
          <c:overlay val="0"/>
        </c:title>
        <c:numFmt formatCode="Standaard" sourceLinked="1"/>
        <c:majorTickMark val="out"/>
        <c:minorTickMark val="none"/>
        <c:tickLblPos val="nextTo"/>
        <c:crossAx val="6668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46</xdr:row>
      <xdr:rowOff>95250</xdr:rowOff>
    </xdr:from>
    <xdr:to>
      <xdr:col>42</xdr:col>
      <xdr:colOff>276225</xdr:colOff>
      <xdr:row>62</xdr:row>
      <xdr:rowOff>85725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0</xdr:colOff>
      <xdr:row>46</xdr:row>
      <xdr:rowOff>42862</xdr:rowOff>
    </xdr:from>
    <xdr:to>
      <xdr:col>62</xdr:col>
      <xdr:colOff>190500</xdr:colOff>
      <xdr:row>62</xdr:row>
      <xdr:rowOff>171450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ortaStefan\My%20Documents\Out%20Backup\Managed%20Services\SRDS\2007-07-01%20SRDS%20v4.03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Key"/>
      <sheetName val="Input_Guidelines"/>
      <sheetName val="Deal Data"/>
      <sheetName val="Baseline_Projection"/>
      <sheetName val="TowerMaster"/>
      <sheetName val="Risks"/>
      <sheetName val="Assumptions"/>
      <sheetName val="T&amp;T"/>
      <sheetName val="DbaseHdct"/>
      <sheetName val="DbaseOth"/>
      <sheetName val="DbaseRefresh"/>
      <sheetName val="PvtHdct"/>
      <sheetName val="PvtHdctCosts"/>
      <sheetName val="PvtOthCosts"/>
      <sheetName val="PvtRefreshCosts"/>
      <sheetName val="ImportList"/>
      <sheetName val="Towers &amp; Sub-Towers"/>
      <sheetName val="T2_Proj_Validn"/>
      <sheetName val="RefLists"/>
      <sheetName val="Countries"/>
      <sheetName val="Job Levels"/>
      <sheetName val="RatePivot"/>
      <sheetName val="RangeNames"/>
      <sheetName val="Price Category"/>
      <sheetName val="FinParam"/>
      <sheetName val="Soln Change Log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C6" t="str">
            <v>Svr_Mgt</v>
          </cell>
        </row>
        <row r="7">
          <cell r="C7" t="str">
            <v>Storage</v>
          </cell>
        </row>
        <row r="8">
          <cell r="C8" t="str">
            <v>Network</v>
          </cell>
        </row>
        <row r="9">
          <cell r="C9" t="str">
            <v>Mainframe</v>
          </cell>
        </row>
        <row r="10">
          <cell r="C10" t="str">
            <v>Dsktp_Mgt</v>
          </cell>
        </row>
        <row r="11">
          <cell r="C11" t="str">
            <v>Svc_Desk</v>
          </cell>
        </row>
        <row r="12">
          <cell r="C12" t="str">
            <v>Xfunction</v>
          </cell>
        </row>
        <row r="13">
          <cell r="C13" t="str">
            <v>Data_Cen</v>
          </cell>
        </row>
        <row r="14">
          <cell r="C14" t="str">
            <v>Apps_Ops</v>
          </cell>
        </row>
        <row r="15">
          <cell r="C15" t="str">
            <v>ADI</v>
          </cell>
        </row>
        <row r="16">
          <cell r="C16" t="str">
            <v>AMS</v>
          </cell>
        </row>
        <row r="17">
          <cell r="C17" t="str">
            <v>On_Site</v>
          </cell>
        </row>
        <row r="18">
          <cell r="C18" t="str">
            <v>Messg_Collabn</v>
          </cell>
        </row>
        <row r="19">
          <cell r="C19" t="str">
            <v>T_T</v>
          </cell>
        </row>
        <row r="20">
          <cell r="C20" t="str">
            <v>Mobile_Dev_Mgt</v>
          </cell>
        </row>
        <row r="21">
          <cell r="C21" t="str">
            <v>Print_Mgt</v>
          </cell>
        </row>
        <row r="22">
          <cell r="C22" t="str">
            <v>BCRS</v>
          </cell>
        </row>
        <row r="23">
          <cell r="C23" t="str">
            <v>BPO</v>
          </cell>
        </row>
        <row r="24">
          <cell r="C24" t="str">
            <v>SW_Lic_Mgt</v>
          </cell>
        </row>
        <row r="25">
          <cell r="C25" t="str">
            <v>User_Def_1</v>
          </cell>
        </row>
        <row r="26">
          <cell r="C26" t="str">
            <v>User_Def_2</v>
          </cell>
        </row>
        <row r="27">
          <cell r="C27" t="str">
            <v>User_Def_3</v>
          </cell>
        </row>
        <row r="28">
          <cell r="C28" t="str">
            <v>User_Def_4</v>
          </cell>
        </row>
        <row r="29">
          <cell r="C29" t="str">
            <v>???</v>
          </cell>
        </row>
      </sheetData>
      <sheetData sheetId="17"/>
      <sheetData sheetId="18">
        <row r="97">
          <cell r="C97" t="str">
            <v>1. Opportunity &amp; Evaluation</v>
          </cell>
        </row>
        <row r="98">
          <cell r="C98" t="str">
            <v>2. Development &amp; Bid</v>
          </cell>
        </row>
        <row r="99">
          <cell r="C99" t="str">
            <v>3. Negotiate &amp; Close</v>
          </cell>
        </row>
        <row r="100">
          <cell r="C100" t="str">
            <v>4. Contract Signed</v>
          </cell>
        </row>
        <row r="101">
          <cell r="C101" t="str">
            <v>5. Remediation</v>
          </cell>
        </row>
        <row r="102">
          <cell r="C102" t="str">
            <v>6. Renegotiation &amp; Close</v>
          </cell>
        </row>
        <row r="103">
          <cell r="C103" t="str">
            <v>a. Lost</v>
          </cell>
        </row>
        <row r="104">
          <cell r="C104" t="str">
            <v>b. On Hold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workbookViewId="0">
      <selection activeCell="H7" sqref="H7"/>
    </sheetView>
  </sheetViews>
  <sheetFormatPr defaultRowHeight="15" x14ac:dyDescent="0.25"/>
  <cols>
    <col min="1" max="1" width="33" customWidth="1"/>
    <col min="2" max="4" width="10.42578125" customWidth="1"/>
  </cols>
  <sheetData>
    <row r="1" spans="1:9" ht="23.25" x14ac:dyDescent="0.35">
      <c r="A1" s="113" t="s">
        <v>69</v>
      </c>
      <c r="B1" s="113"/>
      <c r="C1" s="113"/>
      <c r="D1" s="113"/>
      <c r="E1" s="113"/>
    </row>
    <row r="2" spans="1:9" ht="9" customHeight="1" thickBot="1" x14ac:dyDescent="0.3"/>
    <row r="3" spans="1:9" ht="15.75" thickBot="1" x14ac:dyDescent="0.3">
      <c r="A3" s="9" t="s">
        <v>15</v>
      </c>
      <c r="B3" s="109" t="s">
        <v>112</v>
      </c>
      <c r="C3" s="109"/>
      <c r="D3" s="109"/>
      <c r="E3" s="110"/>
    </row>
    <row r="4" spans="1:9" ht="8.25" customHeight="1" thickBot="1" x14ac:dyDescent="0.3"/>
    <row r="5" spans="1:9" ht="15" customHeight="1" thickBot="1" x14ac:dyDescent="0.3">
      <c r="A5" s="9" t="s">
        <v>0</v>
      </c>
      <c r="B5" s="111" t="s">
        <v>1</v>
      </c>
      <c r="C5" s="111"/>
      <c r="D5" s="111"/>
      <c r="E5" s="112"/>
    </row>
    <row r="6" spans="1:9" ht="8.25" customHeight="1" thickBot="1" x14ac:dyDescent="0.3">
      <c r="A6" s="6"/>
      <c r="B6" s="5"/>
      <c r="C6" s="5"/>
      <c r="D6" s="5"/>
    </row>
    <row r="7" spans="1:9" ht="15.75" thickBot="1" x14ac:dyDescent="0.3">
      <c r="A7" s="9" t="s">
        <v>2</v>
      </c>
      <c r="B7" s="74">
        <v>41244</v>
      </c>
    </row>
    <row r="8" spans="1:9" ht="9.75" customHeight="1" thickBot="1" x14ac:dyDescent="0.3"/>
    <row r="9" spans="1:9" ht="15.75" thickBot="1" x14ac:dyDescent="0.3">
      <c r="A9" s="10" t="s">
        <v>16</v>
      </c>
      <c r="B9" s="75">
        <v>3</v>
      </c>
      <c r="C9" s="7" t="s">
        <v>18</v>
      </c>
      <c r="D9" s="75">
        <v>3</v>
      </c>
      <c r="E9" s="11" t="s">
        <v>17</v>
      </c>
    </row>
    <row r="10" spans="1:9" ht="10.5" customHeight="1" thickBot="1" x14ac:dyDescent="0.3"/>
    <row r="11" spans="1:9" x14ac:dyDescent="0.25">
      <c r="A11" s="77" t="s">
        <v>3</v>
      </c>
      <c r="B11" s="78" t="s">
        <v>4</v>
      </c>
      <c r="C11" s="78" t="s">
        <v>5</v>
      </c>
      <c r="D11" s="79" t="s">
        <v>6</v>
      </c>
    </row>
    <row r="12" spans="1:9" x14ac:dyDescent="0.25">
      <c r="A12" s="12" t="s">
        <v>105</v>
      </c>
      <c r="B12" s="76">
        <f>B7+8</f>
        <v>41252</v>
      </c>
      <c r="C12" s="71">
        <v>60</v>
      </c>
      <c r="D12" s="17">
        <f>B12+C12</f>
        <v>41312</v>
      </c>
    </row>
    <row r="13" spans="1:9" ht="15.75" thickBot="1" x14ac:dyDescent="0.3">
      <c r="A13" s="13" t="s">
        <v>110</v>
      </c>
      <c r="B13" s="16">
        <f>D12+1</f>
        <v>41313</v>
      </c>
      <c r="C13" s="15">
        <f>D13-B13</f>
        <v>1086</v>
      </c>
      <c r="D13" s="14">
        <f>B7+DATE(B9,D9,)</f>
        <v>42399</v>
      </c>
    </row>
    <row r="15" spans="1:9" ht="15.75" thickBot="1" x14ac:dyDescent="0.3"/>
    <row r="16" spans="1:9" x14ac:dyDescent="0.25">
      <c r="A16" s="97" t="s">
        <v>19</v>
      </c>
      <c r="B16" s="93" t="s">
        <v>71</v>
      </c>
      <c r="C16" s="93"/>
      <c r="D16" s="93"/>
      <c r="E16" s="98"/>
      <c r="F16" s="98"/>
      <c r="G16" s="98"/>
      <c r="H16" s="98"/>
      <c r="I16" s="99"/>
    </row>
    <row r="17" spans="1:9" x14ac:dyDescent="0.25">
      <c r="A17" s="94"/>
      <c r="B17" s="114" t="s">
        <v>103</v>
      </c>
      <c r="C17" s="114"/>
      <c r="D17" s="114"/>
      <c r="E17" s="114"/>
      <c r="F17" s="114"/>
      <c r="G17" s="114"/>
      <c r="H17" s="114"/>
      <c r="I17" s="115"/>
    </row>
    <row r="18" spans="1:9" x14ac:dyDescent="0.25">
      <c r="A18" s="94"/>
      <c r="B18" s="114" t="s">
        <v>108</v>
      </c>
      <c r="C18" s="114"/>
      <c r="D18" s="114"/>
      <c r="E18" s="114"/>
      <c r="F18" s="114"/>
      <c r="G18" s="114"/>
      <c r="H18" s="114"/>
      <c r="I18" s="115"/>
    </row>
    <row r="19" spans="1:9" ht="30" customHeight="1" x14ac:dyDescent="0.25">
      <c r="A19" s="94"/>
      <c r="B19" s="114" t="s">
        <v>104</v>
      </c>
      <c r="C19" s="114"/>
      <c r="D19" s="114"/>
      <c r="E19" s="114"/>
      <c r="F19" s="114"/>
      <c r="G19" s="114"/>
      <c r="H19" s="114"/>
      <c r="I19" s="115"/>
    </row>
    <row r="20" spans="1:9" s="92" customFormat="1" ht="43.5" customHeight="1" x14ac:dyDescent="0.25">
      <c r="A20" s="95"/>
      <c r="B20" s="114" t="s">
        <v>106</v>
      </c>
      <c r="C20" s="114"/>
      <c r="D20" s="114"/>
      <c r="E20" s="114"/>
      <c r="F20" s="114"/>
      <c r="G20" s="114"/>
      <c r="H20" s="114"/>
      <c r="I20" s="115"/>
    </row>
    <row r="21" spans="1:9" s="35" customFormat="1" ht="34.5" customHeight="1" thickBot="1" x14ac:dyDescent="0.3">
      <c r="A21" s="96"/>
      <c r="B21" s="107" t="s">
        <v>107</v>
      </c>
      <c r="C21" s="107"/>
      <c r="D21" s="107"/>
      <c r="E21" s="107"/>
      <c r="F21" s="107"/>
      <c r="G21" s="107"/>
      <c r="H21" s="107"/>
      <c r="I21" s="108"/>
    </row>
  </sheetData>
  <mergeCells count="8">
    <mergeCell ref="B21:I21"/>
    <mergeCell ref="B3:E3"/>
    <mergeCell ref="B5:E5"/>
    <mergeCell ref="A1:E1"/>
    <mergeCell ref="B17:I17"/>
    <mergeCell ref="B18:I18"/>
    <mergeCell ref="B19:I19"/>
    <mergeCell ref="B20:I20"/>
  </mergeCells>
  <dataValidations count="4">
    <dataValidation type="whole" errorStyle="warning" allowBlank="1" showInputMessage="1" showErrorMessage="1" errorTitle="Non standard contract range" error="If contract duration outside 2 till 8 years range, document management authorisation" promptTitle="Contract duration" prompt="Standard range 2 till 8 years" sqref="B9">
      <formula1>2</formula1>
      <formula2>8</formula2>
    </dataValidation>
    <dataValidation type="date" operator="greaterThanOrEqual" allowBlank="1" showInputMessage="1" showErrorMessage="1" errorTitle="Early start date" error="Start Date should not fall before the contract signature date !" promptTitle="Start Date validation" prompt="Start Date should not fall before the contract signature date" sqref="B12">
      <formula1>B7</formula1>
    </dataValidation>
    <dataValidation type="whole" allowBlank="1" showInputMessage="1" showErrorMessage="1" errorTitle="months range" error="Range 0..11 months allowed. Use years if 12 months or more" promptTitle="Year fraction" prompt="If contract duration not multiple of years, add year fraction as number of months for last period" sqref="D9">
      <formula1>0</formula1>
      <formula2>11</formula2>
    </dataValidation>
    <dataValidation type="whole" operator="greaterThanOrEqual" allowBlank="1" showInputMessage="1" showErrorMessage="1" sqref="C12">
      <formula1>30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RefList!$A$3:$A$10</xm:f>
          </x14:formula1>
          <xm:sqref>B5:B6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X45"/>
  <sheetViews>
    <sheetView tabSelected="1" zoomScale="80" zoomScaleNormal="80" workbookViewId="0">
      <selection activeCell="BA41" sqref="BA41"/>
    </sheetView>
  </sheetViews>
  <sheetFormatPr defaultRowHeight="15" x14ac:dyDescent="0.25"/>
  <cols>
    <col min="1" max="1" width="40.7109375" customWidth="1"/>
    <col min="2" max="2" width="25.42578125" customWidth="1"/>
    <col min="3" max="3" width="10.5703125" customWidth="1"/>
    <col min="4" max="4" width="6.5703125" customWidth="1"/>
    <col min="6" max="28" width="4.42578125" customWidth="1"/>
    <col min="29" max="50" width="4.7109375" customWidth="1"/>
    <col min="51" max="51" width="16.28515625" customWidth="1"/>
    <col min="52" max="52" width="3.85546875" customWidth="1"/>
    <col min="53" max="74" width="6.5703125" customWidth="1"/>
    <col min="75" max="75" width="12.140625" customWidth="1"/>
  </cols>
  <sheetData>
    <row r="3" spans="1:75" ht="15.75" thickBot="1" x14ac:dyDescent="0.3">
      <c r="A3" s="18"/>
      <c r="F3" s="28" t="s">
        <v>63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C3" s="28" t="s">
        <v>51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19"/>
      <c r="BA3" s="28" t="s">
        <v>56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19"/>
    </row>
    <row r="4" spans="1:75" ht="67.5" customHeight="1" thickBot="1" x14ac:dyDescent="0.3">
      <c r="A4" s="91" t="s">
        <v>102</v>
      </c>
      <c r="F4" s="38">
        <f>Cover!B12</f>
        <v>41252</v>
      </c>
      <c r="G4" s="39">
        <f t="shared" ref="G4:R4" si="0">F4+Days_per_year/12</f>
        <v>41282.4375</v>
      </c>
      <c r="H4" s="39">
        <f t="shared" si="0"/>
        <v>41312.875</v>
      </c>
      <c r="I4" s="39">
        <f t="shared" si="0"/>
        <v>41343.3125</v>
      </c>
      <c r="J4" s="39">
        <f t="shared" si="0"/>
        <v>41373.75</v>
      </c>
      <c r="K4" s="39">
        <f t="shared" si="0"/>
        <v>41404.1875</v>
      </c>
      <c r="L4" s="39">
        <f t="shared" si="0"/>
        <v>41434.625</v>
      </c>
      <c r="M4" s="39">
        <f t="shared" si="0"/>
        <v>41465.0625</v>
      </c>
      <c r="N4" s="39">
        <f t="shared" si="0"/>
        <v>41495.5</v>
      </c>
      <c r="O4" s="39">
        <f t="shared" si="0"/>
        <v>41525.9375</v>
      </c>
      <c r="P4" s="39">
        <f t="shared" si="0"/>
        <v>41556.375</v>
      </c>
      <c r="Q4" s="40">
        <f t="shared" si="0"/>
        <v>41586.8125</v>
      </c>
      <c r="R4" s="38">
        <f t="shared" si="0"/>
        <v>41617.25</v>
      </c>
      <c r="S4" s="39">
        <f>R4+Days_per_year/4</f>
        <v>41708.5625</v>
      </c>
      <c r="T4" s="39">
        <f>S4+Days_per_year/4</f>
        <v>41799.875</v>
      </c>
      <c r="U4" s="40">
        <f>T4+Days_per_year/4</f>
        <v>41891.1875</v>
      </c>
      <c r="V4" s="41">
        <f>U4+Days_per_year/4</f>
        <v>41982.5</v>
      </c>
      <c r="W4" s="41">
        <f>V4+Days_per_year</f>
        <v>42347.75</v>
      </c>
      <c r="X4" s="41">
        <f>W4+Days_per_year</f>
        <v>42713</v>
      </c>
      <c r="Y4" s="41">
        <f>X4+Days_per_year</f>
        <v>43078.25</v>
      </c>
      <c r="Z4" s="41">
        <f>Y4+Days_per_year</f>
        <v>43443.5</v>
      </c>
      <c r="AA4" s="41">
        <f>Z4+Days_per_year</f>
        <v>43808.75</v>
      </c>
      <c r="AC4" s="38">
        <f t="shared" ref="AC4:AL5" si="1">F4</f>
        <v>41252</v>
      </c>
      <c r="AD4" s="39">
        <f t="shared" si="1"/>
        <v>41282.4375</v>
      </c>
      <c r="AE4" s="39">
        <f t="shared" si="1"/>
        <v>41312.875</v>
      </c>
      <c r="AF4" s="39">
        <f t="shared" si="1"/>
        <v>41343.3125</v>
      </c>
      <c r="AG4" s="39">
        <f t="shared" si="1"/>
        <v>41373.75</v>
      </c>
      <c r="AH4" s="39">
        <f t="shared" si="1"/>
        <v>41404.1875</v>
      </c>
      <c r="AI4" s="39">
        <f t="shared" si="1"/>
        <v>41434.625</v>
      </c>
      <c r="AJ4" s="39">
        <f t="shared" si="1"/>
        <v>41465.0625</v>
      </c>
      <c r="AK4" s="39">
        <f t="shared" si="1"/>
        <v>41495.5</v>
      </c>
      <c r="AL4" s="39">
        <f t="shared" si="1"/>
        <v>41525.9375</v>
      </c>
      <c r="AM4" s="39">
        <f t="shared" ref="AM4:AV5" si="2">P4</f>
        <v>41556.375</v>
      </c>
      <c r="AN4" s="40">
        <f t="shared" si="2"/>
        <v>41586.8125</v>
      </c>
      <c r="AO4" s="38">
        <f t="shared" si="2"/>
        <v>41617.25</v>
      </c>
      <c r="AP4" s="39">
        <f t="shared" si="2"/>
        <v>41708.5625</v>
      </c>
      <c r="AQ4" s="39">
        <f t="shared" si="2"/>
        <v>41799.875</v>
      </c>
      <c r="AR4" s="40">
        <f t="shared" si="2"/>
        <v>41891.1875</v>
      </c>
      <c r="AS4" s="41">
        <f t="shared" si="2"/>
        <v>41982.5</v>
      </c>
      <c r="AT4" s="41">
        <f t="shared" si="2"/>
        <v>42347.75</v>
      </c>
      <c r="AU4" s="41">
        <f t="shared" si="2"/>
        <v>42713</v>
      </c>
      <c r="AV4" s="41">
        <f t="shared" si="2"/>
        <v>43078.25</v>
      </c>
      <c r="AW4" s="41">
        <f t="shared" ref="AW4:AX5" si="3">Z4</f>
        <v>43443.5</v>
      </c>
      <c r="AX4" s="41">
        <f t="shared" si="3"/>
        <v>43808.75</v>
      </c>
      <c r="AY4" s="19"/>
      <c r="BA4" s="38">
        <f>AC4</f>
        <v>41252</v>
      </c>
      <c r="BB4" s="39">
        <f t="shared" ref="BB4:BP5" si="4">AD4</f>
        <v>41282.4375</v>
      </c>
      <c r="BC4" s="39">
        <f t="shared" si="4"/>
        <v>41312.875</v>
      </c>
      <c r="BD4" s="39">
        <f t="shared" si="4"/>
        <v>41343.3125</v>
      </c>
      <c r="BE4" s="39">
        <f t="shared" si="4"/>
        <v>41373.75</v>
      </c>
      <c r="BF4" s="39">
        <f t="shared" si="4"/>
        <v>41404.1875</v>
      </c>
      <c r="BG4" s="39">
        <f t="shared" si="4"/>
        <v>41434.625</v>
      </c>
      <c r="BH4" s="39">
        <f t="shared" si="4"/>
        <v>41465.0625</v>
      </c>
      <c r="BI4" s="39">
        <f t="shared" si="4"/>
        <v>41495.5</v>
      </c>
      <c r="BJ4" s="39">
        <f t="shared" si="4"/>
        <v>41525.9375</v>
      </c>
      <c r="BK4" s="39">
        <f t="shared" si="4"/>
        <v>41556.375</v>
      </c>
      <c r="BL4" s="40">
        <f t="shared" si="4"/>
        <v>41586.8125</v>
      </c>
      <c r="BM4" s="38">
        <f t="shared" si="4"/>
        <v>41617.25</v>
      </c>
      <c r="BN4" s="39">
        <f t="shared" si="4"/>
        <v>41708.5625</v>
      </c>
      <c r="BO4" s="39">
        <f t="shared" si="4"/>
        <v>41799.875</v>
      </c>
      <c r="BP4" s="40">
        <f t="shared" si="4"/>
        <v>41891.1875</v>
      </c>
      <c r="BQ4" s="41">
        <f t="shared" ref="BQ4:BQ5" si="5">AS4</f>
        <v>41982.5</v>
      </c>
      <c r="BR4" s="41">
        <f t="shared" ref="BR4:BR5" si="6">AT4</f>
        <v>42347.75</v>
      </c>
      <c r="BS4" s="41">
        <f t="shared" ref="BS4:BS5" si="7">AU4</f>
        <v>42713</v>
      </c>
      <c r="BT4" s="41">
        <f t="shared" ref="BT4:BT5" si="8">AV4</f>
        <v>43078.25</v>
      </c>
      <c r="BU4" s="41">
        <f t="shared" ref="BU4:BV5" si="9">AW4</f>
        <v>43443.5</v>
      </c>
      <c r="BV4" s="41">
        <f t="shared" si="9"/>
        <v>43808.75</v>
      </c>
      <c r="BW4" s="19"/>
    </row>
    <row r="5" spans="1:75" s="35" customFormat="1" ht="49.5" customHeight="1" thickBot="1" x14ac:dyDescent="0.3">
      <c r="A5" s="68" t="s">
        <v>42</v>
      </c>
      <c r="B5" s="69" t="s">
        <v>44</v>
      </c>
      <c r="C5" s="69" t="s">
        <v>65</v>
      </c>
      <c r="D5" s="69" t="s">
        <v>43</v>
      </c>
      <c r="E5" s="69" t="s">
        <v>60</v>
      </c>
      <c r="F5" s="42" t="s">
        <v>20</v>
      </c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s="43" t="s">
        <v>26</v>
      </c>
      <c r="M5" s="43" t="s">
        <v>27</v>
      </c>
      <c r="N5" s="43" t="s">
        <v>28</v>
      </c>
      <c r="O5" s="43" t="s">
        <v>29</v>
      </c>
      <c r="P5" s="43" t="s">
        <v>30</v>
      </c>
      <c r="Q5" s="44" t="s">
        <v>31</v>
      </c>
      <c r="R5" s="42" t="s">
        <v>38</v>
      </c>
      <c r="S5" s="43" t="s">
        <v>39</v>
      </c>
      <c r="T5" s="43" t="s">
        <v>40</v>
      </c>
      <c r="U5" s="44" t="s">
        <v>41</v>
      </c>
      <c r="V5" s="45" t="s">
        <v>32</v>
      </c>
      <c r="W5" s="45" t="s">
        <v>33</v>
      </c>
      <c r="X5" s="45" t="s">
        <v>34</v>
      </c>
      <c r="Y5" s="45" t="s">
        <v>35</v>
      </c>
      <c r="Z5" s="45" t="s">
        <v>36</v>
      </c>
      <c r="AA5" s="45" t="s">
        <v>37</v>
      </c>
      <c r="AC5" s="42" t="str">
        <f t="shared" si="1"/>
        <v>m1</v>
      </c>
      <c r="AD5" s="43" t="str">
        <f t="shared" si="1"/>
        <v>m2</v>
      </c>
      <c r="AE5" s="43" t="str">
        <f t="shared" si="1"/>
        <v>m3</v>
      </c>
      <c r="AF5" s="43" t="str">
        <f t="shared" si="1"/>
        <v>m4</v>
      </c>
      <c r="AG5" s="43" t="str">
        <f t="shared" si="1"/>
        <v>m5</v>
      </c>
      <c r="AH5" s="43" t="str">
        <f t="shared" si="1"/>
        <v>m6</v>
      </c>
      <c r="AI5" s="43" t="str">
        <f t="shared" si="1"/>
        <v>m7</v>
      </c>
      <c r="AJ5" s="43" t="str">
        <f t="shared" si="1"/>
        <v>m8</v>
      </c>
      <c r="AK5" s="43" t="str">
        <f t="shared" si="1"/>
        <v>m9</v>
      </c>
      <c r="AL5" s="43" t="str">
        <f t="shared" si="1"/>
        <v>m10</v>
      </c>
      <c r="AM5" s="43" t="str">
        <f t="shared" si="2"/>
        <v>m11</v>
      </c>
      <c r="AN5" s="44" t="str">
        <f t="shared" si="2"/>
        <v>m12</v>
      </c>
      <c r="AO5" s="42" t="str">
        <f t="shared" si="2"/>
        <v>Q5</v>
      </c>
      <c r="AP5" s="43" t="str">
        <f t="shared" si="2"/>
        <v>Q6</v>
      </c>
      <c r="AQ5" s="43" t="str">
        <f t="shared" si="2"/>
        <v>Q7</v>
      </c>
      <c r="AR5" s="44" t="str">
        <f t="shared" si="2"/>
        <v>Q8</v>
      </c>
      <c r="AS5" s="45" t="str">
        <f t="shared" si="2"/>
        <v>Y3</v>
      </c>
      <c r="AT5" s="45" t="str">
        <f t="shared" si="2"/>
        <v>Y4</v>
      </c>
      <c r="AU5" s="45" t="str">
        <f t="shared" si="2"/>
        <v>Y5</v>
      </c>
      <c r="AV5" s="45" t="str">
        <f t="shared" si="2"/>
        <v>Y6</v>
      </c>
      <c r="AW5" s="45" t="str">
        <f t="shared" si="3"/>
        <v>Y7</v>
      </c>
      <c r="AX5" s="45" t="str">
        <f t="shared" si="3"/>
        <v>Y8</v>
      </c>
      <c r="AY5" s="36"/>
      <c r="BA5" s="42" t="str">
        <f>AC5</f>
        <v>m1</v>
      </c>
      <c r="BB5" s="43" t="str">
        <f t="shared" si="4"/>
        <v>m2</v>
      </c>
      <c r="BC5" s="43" t="str">
        <f t="shared" si="4"/>
        <v>m3</v>
      </c>
      <c r="BD5" s="43" t="str">
        <f t="shared" si="4"/>
        <v>m4</v>
      </c>
      <c r="BE5" s="43" t="str">
        <f t="shared" si="4"/>
        <v>m5</v>
      </c>
      <c r="BF5" s="43" t="str">
        <f t="shared" si="4"/>
        <v>m6</v>
      </c>
      <c r="BG5" s="43" t="str">
        <f t="shared" si="4"/>
        <v>m7</v>
      </c>
      <c r="BH5" s="43" t="str">
        <f t="shared" si="4"/>
        <v>m8</v>
      </c>
      <c r="BI5" s="43" t="str">
        <f t="shared" si="4"/>
        <v>m9</v>
      </c>
      <c r="BJ5" s="43" t="str">
        <f t="shared" si="4"/>
        <v>m10</v>
      </c>
      <c r="BK5" s="43" t="str">
        <f t="shared" si="4"/>
        <v>m11</v>
      </c>
      <c r="BL5" s="44" t="str">
        <f t="shared" si="4"/>
        <v>m12</v>
      </c>
      <c r="BM5" s="42" t="str">
        <f t="shared" si="4"/>
        <v>Q5</v>
      </c>
      <c r="BN5" s="43" t="str">
        <f t="shared" si="4"/>
        <v>Q6</v>
      </c>
      <c r="BO5" s="43" t="str">
        <f t="shared" si="4"/>
        <v>Q7</v>
      </c>
      <c r="BP5" s="44" t="str">
        <f t="shared" si="4"/>
        <v>Q8</v>
      </c>
      <c r="BQ5" s="45" t="str">
        <f t="shared" si="5"/>
        <v>Y3</v>
      </c>
      <c r="BR5" s="45" t="str">
        <f t="shared" si="6"/>
        <v>Y4</v>
      </c>
      <c r="BS5" s="45" t="str">
        <f t="shared" si="7"/>
        <v>Y5</v>
      </c>
      <c r="BT5" s="45" t="str">
        <f t="shared" si="8"/>
        <v>Y6</v>
      </c>
      <c r="BU5" s="45" t="str">
        <f t="shared" si="9"/>
        <v>Y7</v>
      </c>
      <c r="BV5" s="45" t="str">
        <f t="shared" si="9"/>
        <v>Y8</v>
      </c>
      <c r="BW5" s="36"/>
    </row>
    <row r="6" spans="1:75" x14ac:dyDescent="0.25">
      <c r="A6" s="70" t="s">
        <v>59</v>
      </c>
      <c r="B6" s="71" t="s">
        <v>77</v>
      </c>
      <c r="C6" s="8">
        <f>IF(B6&lt;&gt;"",VLOOKUP($B6,Cost!$A$2:$B$21,2,FALSE),"")</f>
        <v>65000</v>
      </c>
      <c r="D6" s="71" t="s">
        <v>53</v>
      </c>
      <c r="E6" s="37">
        <f t="shared" ref="E6:E25" si="10">IF($D6="H",1/(Working_Days*Work_Hrs_per_Day),IF($D6="D",1/Working_Days,IF($D6="FTE",1/FTE_per_HeadCount,1)))</f>
        <v>4.5454545454545452E-3</v>
      </c>
      <c r="F6" s="26">
        <v>5</v>
      </c>
      <c r="G6" s="27">
        <v>5</v>
      </c>
      <c r="H6" s="27"/>
      <c r="I6" s="27"/>
      <c r="J6" s="27"/>
      <c r="K6" s="27"/>
      <c r="L6" s="27"/>
      <c r="M6" s="27"/>
      <c r="N6" s="27"/>
      <c r="O6" s="27"/>
      <c r="P6" s="27"/>
      <c r="Q6" s="25"/>
      <c r="R6" s="26"/>
      <c r="S6" s="27"/>
      <c r="T6" s="27"/>
      <c r="U6" s="25"/>
      <c r="V6" s="30"/>
      <c r="W6" s="30"/>
      <c r="X6" s="30"/>
      <c r="Y6" s="30"/>
      <c r="Z6" s="30"/>
      <c r="AA6" s="30"/>
      <c r="AC6" s="26">
        <f t="shared" ref="AC6:AC39" si="11">IF(OR($D6="D",$D6="H"),F6*$E6*12,F6*$E6)</f>
        <v>0.27272727272727271</v>
      </c>
      <c r="AD6" s="27">
        <f t="shared" ref="AD6:AD39" si="12">IF(OR($D6="D",$D6="H"),G6*$E6*12,G6*$E6)</f>
        <v>0.27272727272727271</v>
      </c>
      <c r="AE6" s="27">
        <f t="shared" ref="AE6:AE39" si="13">IF(OR($D6="D",$D6="H"),H6*$E6*12,H6*$E6)</f>
        <v>0</v>
      </c>
      <c r="AF6" s="27">
        <f t="shared" ref="AF6:AF39" si="14">IF(OR($D6="D",$D6="H"),I6*$E6*12,I6*$E6)</f>
        <v>0</v>
      </c>
      <c r="AG6" s="27">
        <f t="shared" ref="AG6:AG39" si="15">IF(OR($D6="D",$D6="H"),J6*$E6*12,J6*$E6)</f>
        <v>0</v>
      </c>
      <c r="AH6" s="27">
        <f t="shared" ref="AH6:AH39" si="16">IF(OR($D6="D",$D6="H"),K6*$E6*12,K6*$E6)</f>
        <v>0</v>
      </c>
      <c r="AI6" s="27">
        <f t="shared" ref="AI6:AI39" si="17">IF(OR($D6="D",$D6="H"),L6*$E6*12,L6*$E6)</f>
        <v>0</v>
      </c>
      <c r="AJ6" s="27">
        <f t="shared" ref="AJ6:AJ39" si="18">IF(OR($D6="D",$D6="H"),M6*$E6*12,M6*$E6)</f>
        <v>0</v>
      </c>
      <c r="AK6" s="27">
        <f t="shared" ref="AK6:AK39" si="19">IF(OR($D6="D",$D6="H"),N6*$E6*12,N6*$E6)</f>
        <v>0</v>
      </c>
      <c r="AL6" s="27">
        <f t="shared" ref="AL6:AL39" si="20">IF(OR($D6="D",$D6="H"),O6*$E6*12,O6*$E6)</f>
        <v>0</v>
      </c>
      <c r="AM6" s="27">
        <f t="shared" ref="AM6:AM39" si="21">IF(OR($D6="D",$D6="H"),P6*$E6*12,P6*$E6)</f>
        <v>0</v>
      </c>
      <c r="AN6" s="25">
        <f t="shared" ref="AN6:AN39" si="22">IF(OR($D6="D",$D6="H"),Q6*$E6*12,Q6*$E6)</f>
        <v>0</v>
      </c>
      <c r="AO6" s="26">
        <f t="shared" ref="AO6:AO39" si="23">IF(OR($D6="D",$D6="H"),R6*$E6*4,R6*$E6)</f>
        <v>0</v>
      </c>
      <c r="AP6" s="27">
        <f t="shared" ref="AP6:AP39" si="24">IF(OR($D6="D",$D6="H"),S6*$E6*4,S6*$E6)</f>
        <v>0</v>
      </c>
      <c r="AQ6" s="27">
        <f t="shared" ref="AQ6:AQ39" si="25">IF(OR($D6="D",$D6="H"),T6*$E6*4,T6*$E6)</f>
        <v>0</v>
      </c>
      <c r="AR6" s="25">
        <f t="shared" ref="AR6:AR39" si="26">IF(OR($D6="D",$D6="H"),U6*$E6*4,U6*$E6)</f>
        <v>0</v>
      </c>
      <c r="AS6" s="30">
        <f t="shared" ref="AS6:AS39" si="27">IF(OR($D6="D",$D6="H"),V6*$E6*1,V6*$E6)</f>
        <v>0</v>
      </c>
      <c r="AT6" s="30">
        <f t="shared" ref="AT6:AT39" si="28">IF(OR($D6="D",$D6="H"),W6*$E6*1,W6*$E6)</f>
        <v>0</v>
      </c>
      <c r="AU6" s="30">
        <f t="shared" ref="AU6:AU39" si="29">IF(OR($D6="D",$D6="H"),X6*$E6*1,X6*$E6)</f>
        <v>0</v>
      </c>
      <c r="AV6" s="30">
        <f t="shared" ref="AV6:AV39" si="30">IF(OR($D6="D",$D6="H"),Y6*$E6*1,Y6*$E6)</f>
        <v>0</v>
      </c>
      <c r="AW6" s="30">
        <f t="shared" ref="AW6:AW39" si="31">IF(OR($D6="D",$D6="H"),Z6*$E6*1,Z6*$E6)</f>
        <v>0</v>
      </c>
      <c r="AX6" s="30">
        <f t="shared" ref="AX6:AX39" si="32">IF(OR($D6="D",$D6="H"),AA6*$E6*1,AA6*$E6)</f>
        <v>0</v>
      </c>
      <c r="AY6" s="19"/>
      <c r="BA6" s="26">
        <f>IF($C6&lt;&gt;"",AC6*$C6/12/1000,0)</f>
        <v>1.4772727272727271</v>
      </c>
      <c r="BB6" s="27">
        <f t="shared" ref="BB6:BB39" si="33">IF($C6&lt;&gt;"",AD6*$C6/12/1000,0)</f>
        <v>1.4772727272727271</v>
      </c>
      <c r="BC6" s="27">
        <f t="shared" ref="BC6:BC39" si="34">IF($C6&lt;&gt;"",AE6*$C6/12/1000,0)</f>
        <v>0</v>
      </c>
      <c r="BD6" s="27">
        <f t="shared" ref="BD6:BD39" si="35">IF($C6&lt;&gt;"",AF6*$C6/12/1000,0)</f>
        <v>0</v>
      </c>
      <c r="BE6" s="27">
        <f t="shared" ref="BE6:BE39" si="36">IF($C6&lt;&gt;"",AG6*$C6/12/1000,0)</f>
        <v>0</v>
      </c>
      <c r="BF6" s="27">
        <f t="shared" ref="BF6:BF39" si="37">IF($C6&lt;&gt;"",AH6*$C6/12/1000,0)</f>
        <v>0</v>
      </c>
      <c r="BG6" s="27">
        <f t="shared" ref="BG6:BG39" si="38">IF($C6&lt;&gt;"",AI6*$C6/12/1000,0)</f>
        <v>0</v>
      </c>
      <c r="BH6" s="27">
        <f t="shared" ref="BH6:BH39" si="39">IF($C6&lt;&gt;"",AJ6*$C6/12/1000,0)</f>
        <v>0</v>
      </c>
      <c r="BI6" s="27">
        <f t="shared" ref="BI6:BI39" si="40">IF($C6&lt;&gt;"",AK6*$C6/12/1000,0)</f>
        <v>0</v>
      </c>
      <c r="BJ6" s="27">
        <f t="shared" ref="BJ6:BJ39" si="41">IF($C6&lt;&gt;"",AL6*$C6/12/1000,0)</f>
        <v>0</v>
      </c>
      <c r="BK6" s="27">
        <f t="shared" ref="BK6:BK39" si="42">IF($C6&lt;&gt;"",AM6*$C6/12/1000,0)</f>
        <v>0</v>
      </c>
      <c r="BL6" s="25">
        <f t="shared" ref="BL6:BL39" si="43">IF($C6&lt;&gt;"",AN6*$C6/12/1000,0)</f>
        <v>0</v>
      </c>
      <c r="BM6" s="26">
        <f>IF($C6&lt;&gt;"",AO6*$C6/4/1000,0)</f>
        <v>0</v>
      </c>
      <c r="BN6" s="27">
        <f t="shared" ref="BN6:BN39" si="44">IF($C6&lt;&gt;"",AP6*$C6/4/1000,0)</f>
        <v>0</v>
      </c>
      <c r="BO6" s="27">
        <f t="shared" ref="BO6:BO39" si="45">IF($C6&lt;&gt;"",AQ6*$C6/4/1000,0)</f>
        <v>0</v>
      </c>
      <c r="BP6" s="25">
        <f t="shared" ref="BP6:BP39" si="46">IF($C6&lt;&gt;"",AR6*$C6/4/1000,0)</f>
        <v>0</v>
      </c>
      <c r="BQ6" s="30">
        <f>IF($C6&lt;&gt;"",AS6*$C6/1000,0)</f>
        <v>0</v>
      </c>
      <c r="BR6" s="30">
        <f t="shared" ref="BR6:BR39" si="47">IF($C6&lt;&gt;"",AT6*$C6/1000,0)</f>
        <v>0</v>
      </c>
      <c r="BS6" s="30">
        <f t="shared" ref="BS6:BS39" si="48">IF($C6&lt;&gt;"",AU6*$C6/1000,0)</f>
        <v>0</v>
      </c>
      <c r="BT6" s="30">
        <f t="shared" ref="BT6:BT39" si="49">IF($C6&lt;&gt;"",AV6*$C6/1000,0)</f>
        <v>0</v>
      </c>
      <c r="BU6" s="30">
        <f t="shared" ref="BU6:BU39" si="50">IF($C6&lt;&gt;"",AW6*$C6/1000,0)</f>
        <v>0</v>
      </c>
      <c r="BV6" s="30">
        <f t="shared" ref="BV6:BV39" si="51">IF($C6&lt;&gt;"",AX6*$C6/1000,0)</f>
        <v>0</v>
      </c>
      <c r="BW6" s="19"/>
    </row>
    <row r="7" spans="1:75" x14ac:dyDescent="0.25">
      <c r="A7" s="70" t="s">
        <v>80</v>
      </c>
      <c r="B7" s="71" t="s">
        <v>79</v>
      </c>
      <c r="C7" s="8">
        <f>IF(B7&lt;&gt;"",VLOOKUP($B7,Cost!$A$2:$B$21,2,FALSE),"")</f>
        <v>71500</v>
      </c>
      <c r="D7" s="71" t="s">
        <v>53</v>
      </c>
      <c r="E7" s="37">
        <f t="shared" si="10"/>
        <v>4.5454545454545452E-3</v>
      </c>
      <c r="F7" s="21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1"/>
      <c r="S7" s="1"/>
      <c r="T7" s="1"/>
      <c r="U7" s="2"/>
      <c r="V7" s="31"/>
      <c r="W7" s="31"/>
      <c r="X7" s="31"/>
      <c r="Y7" s="31"/>
      <c r="Z7" s="31"/>
      <c r="AA7" s="31"/>
      <c r="AC7" s="21">
        <f t="shared" si="11"/>
        <v>0.27272727272727271</v>
      </c>
      <c r="AD7" s="1">
        <f t="shared" si="12"/>
        <v>0</v>
      </c>
      <c r="AE7" s="1">
        <f t="shared" si="13"/>
        <v>0</v>
      </c>
      <c r="AF7" s="1">
        <f t="shared" si="14"/>
        <v>0</v>
      </c>
      <c r="AG7" s="1">
        <f t="shared" si="15"/>
        <v>0</v>
      </c>
      <c r="AH7" s="1">
        <f t="shared" si="16"/>
        <v>0</v>
      </c>
      <c r="AI7" s="1">
        <f t="shared" si="17"/>
        <v>0</v>
      </c>
      <c r="AJ7" s="1">
        <f t="shared" si="18"/>
        <v>0</v>
      </c>
      <c r="AK7" s="1">
        <f t="shared" si="19"/>
        <v>0</v>
      </c>
      <c r="AL7" s="1">
        <f t="shared" si="20"/>
        <v>0</v>
      </c>
      <c r="AM7" s="1">
        <f t="shared" si="21"/>
        <v>0</v>
      </c>
      <c r="AN7" s="2">
        <f t="shared" si="22"/>
        <v>0</v>
      </c>
      <c r="AO7" s="21">
        <f t="shared" si="23"/>
        <v>0</v>
      </c>
      <c r="AP7" s="1">
        <f t="shared" si="24"/>
        <v>0</v>
      </c>
      <c r="AQ7" s="1">
        <f t="shared" si="25"/>
        <v>0</v>
      </c>
      <c r="AR7" s="2">
        <f t="shared" si="26"/>
        <v>0</v>
      </c>
      <c r="AS7" s="31">
        <f t="shared" si="27"/>
        <v>0</v>
      </c>
      <c r="AT7" s="31">
        <f t="shared" si="28"/>
        <v>0</v>
      </c>
      <c r="AU7" s="31">
        <f t="shared" si="29"/>
        <v>0</v>
      </c>
      <c r="AV7" s="31">
        <f t="shared" si="30"/>
        <v>0</v>
      </c>
      <c r="AW7" s="31">
        <f t="shared" si="31"/>
        <v>0</v>
      </c>
      <c r="AX7" s="31">
        <f t="shared" si="32"/>
        <v>0</v>
      </c>
      <c r="AY7" s="19"/>
      <c r="BA7" s="21">
        <f t="shared" ref="BA7:BA39" si="52">IF($C7&lt;&gt;"",AC7*$C7/12/1000,0)</f>
        <v>1.625</v>
      </c>
      <c r="BB7" s="1">
        <f t="shared" si="33"/>
        <v>0</v>
      </c>
      <c r="BC7" s="1">
        <f t="shared" si="34"/>
        <v>0</v>
      </c>
      <c r="BD7" s="1">
        <f t="shared" si="35"/>
        <v>0</v>
      </c>
      <c r="BE7" s="1">
        <f t="shared" si="36"/>
        <v>0</v>
      </c>
      <c r="BF7" s="1">
        <f t="shared" si="37"/>
        <v>0</v>
      </c>
      <c r="BG7" s="1">
        <f t="shared" si="38"/>
        <v>0</v>
      </c>
      <c r="BH7" s="1">
        <f t="shared" si="39"/>
        <v>0</v>
      </c>
      <c r="BI7" s="1">
        <f t="shared" si="40"/>
        <v>0</v>
      </c>
      <c r="BJ7" s="1">
        <f t="shared" si="41"/>
        <v>0</v>
      </c>
      <c r="BK7" s="1">
        <f t="shared" si="42"/>
        <v>0</v>
      </c>
      <c r="BL7" s="2">
        <f t="shared" si="43"/>
        <v>0</v>
      </c>
      <c r="BM7" s="21">
        <f t="shared" ref="BM7:BM39" si="53">IF($C7&lt;&gt;"",AO7*$C7/4/1000,0)</f>
        <v>0</v>
      </c>
      <c r="BN7" s="1">
        <f t="shared" si="44"/>
        <v>0</v>
      </c>
      <c r="BO7" s="1">
        <f t="shared" si="45"/>
        <v>0</v>
      </c>
      <c r="BP7" s="2">
        <f t="shared" si="46"/>
        <v>0</v>
      </c>
      <c r="BQ7" s="31">
        <f t="shared" ref="BQ7:BQ39" si="54">IF($C7&lt;&gt;"",AS7*$C7/1000,0)</f>
        <v>0</v>
      </c>
      <c r="BR7" s="31">
        <f t="shared" si="47"/>
        <v>0</v>
      </c>
      <c r="BS7" s="31">
        <f t="shared" si="48"/>
        <v>0</v>
      </c>
      <c r="BT7" s="31">
        <f t="shared" si="49"/>
        <v>0</v>
      </c>
      <c r="BU7" s="31">
        <f t="shared" si="50"/>
        <v>0</v>
      </c>
      <c r="BV7" s="31">
        <f t="shared" si="51"/>
        <v>0</v>
      </c>
      <c r="BW7" s="19"/>
    </row>
    <row r="8" spans="1:75" x14ac:dyDescent="0.25">
      <c r="A8" s="70" t="s">
        <v>81</v>
      </c>
      <c r="B8" s="71" t="s">
        <v>47</v>
      </c>
      <c r="C8" s="8">
        <f>IF(B8&lt;&gt;"",VLOOKUP($B8,Cost!$A$2:$B$21,2,FALSE),"")</f>
        <v>45000</v>
      </c>
      <c r="D8" s="71" t="s">
        <v>53</v>
      </c>
      <c r="E8" s="37">
        <f t="shared" si="10"/>
        <v>4.5454545454545452E-3</v>
      </c>
      <c r="F8" s="21">
        <v>3</v>
      </c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1"/>
      <c r="S8" s="1"/>
      <c r="T8" s="1"/>
      <c r="U8" s="2"/>
      <c r="V8" s="31"/>
      <c r="W8" s="31"/>
      <c r="X8" s="31"/>
      <c r="Y8" s="31"/>
      <c r="Z8" s="31"/>
      <c r="AA8" s="31"/>
      <c r="AC8" s="21">
        <f t="shared" si="11"/>
        <v>0.16363636363636364</v>
      </c>
      <c r="AD8" s="1">
        <f t="shared" si="12"/>
        <v>0</v>
      </c>
      <c r="AE8" s="1">
        <f t="shared" si="13"/>
        <v>0</v>
      </c>
      <c r="AF8" s="1">
        <f t="shared" si="14"/>
        <v>0</v>
      </c>
      <c r="AG8" s="1">
        <f t="shared" si="15"/>
        <v>0</v>
      </c>
      <c r="AH8" s="1">
        <f t="shared" si="16"/>
        <v>0</v>
      </c>
      <c r="AI8" s="1">
        <f t="shared" si="17"/>
        <v>0</v>
      </c>
      <c r="AJ8" s="1">
        <f t="shared" si="18"/>
        <v>0</v>
      </c>
      <c r="AK8" s="1">
        <f t="shared" si="19"/>
        <v>0</v>
      </c>
      <c r="AL8" s="1">
        <f t="shared" si="20"/>
        <v>0</v>
      </c>
      <c r="AM8" s="1">
        <f t="shared" si="21"/>
        <v>0</v>
      </c>
      <c r="AN8" s="2">
        <f t="shared" si="22"/>
        <v>0</v>
      </c>
      <c r="AO8" s="21">
        <f t="shared" si="23"/>
        <v>0</v>
      </c>
      <c r="AP8" s="1">
        <f t="shared" si="24"/>
        <v>0</v>
      </c>
      <c r="AQ8" s="1">
        <f t="shared" si="25"/>
        <v>0</v>
      </c>
      <c r="AR8" s="2">
        <f t="shared" si="26"/>
        <v>0</v>
      </c>
      <c r="AS8" s="31">
        <f t="shared" si="27"/>
        <v>0</v>
      </c>
      <c r="AT8" s="31">
        <f t="shared" si="28"/>
        <v>0</v>
      </c>
      <c r="AU8" s="31">
        <f t="shared" si="29"/>
        <v>0</v>
      </c>
      <c r="AV8" s="31">
        <f t="shared" si="30"/>
        <v>0</v>
      </c>
      <c r="AW8" s="31">
        <f t="shared" si="31"/>
        <v>0</v>
      </c>
      <c r="AX8" s="31">
        <f t="shared" si="32"/>
        <v>0</v>
      </c>
      <c r="AY8" s="19"/>
      <c r="BA8" s="21">
        <f t="shared" si="52"/>
        <v>0.61363636363636365</v>
      </c>
      <c r="BB8" s="1">
        <f t="shared" si="33"/>
        <v>0</v>
      </c>
      <c r="BC8" s="1">
        <f t="shared" si="34"/>
        <v>0</v>
      </c>
      <c r="BD8" s="1">
        <f t="shared" si="35"/>
        <v>0</v>
      </c>
      <c r="BE8" s="1">
        <f t="shared" si="36"/>
        <v>0</v>
      </c>
      <c r="BF8" s="1">
        <f t="shared" si="37"/>
        <v>0</v>
      </c>
      <c r="BG8" s="1">
        <f t="shared" si="38"/>
        <v>0</v>
      </c>
      <c r="BH8" s="1">
        <f t="shared" si="39"/>
        <v>0</v>
      </c>
      <c r="BI8" s="1">
        <f t="shared" si="40"/>
        <v>0</v>
      </c>
      <c r="BJ8" s="1">
        <f t="shared" si="41"/>
        <v>0</v>
      </c>
      <c r="BK8" s="1">
        <f t="shared" si="42"/>
        <v>0</v>
      </c>
      <c r="BL8" s="2">
        <f t="shared" si="43"/>
        <v>0</v>
      </c>
      <c r="BM8" s="21">
        <f t="shared" si="53"/>
        <v>0</v>
      </c>
      <c r="BN8" s="1">
        <f t="shared" si="44"/>
        <v>0</v>
      </c>
      <c r="BO8" s="1">
        <f t="shared" si="45"/>
        <v>0</v>
      </c>
      <c r="BP8" s="2">
        <f t="shared" si="46"/>
        <v>0</v>
      </c>
      <c r="BQ8" s="31">
        <f t="shared" si="54"/>
        <v>0</v>
      </c>
      <c r="BR8" s="31">
        <f t="shared" si="47"/>
        <v>0</v>
      </c>
      <c r="BS8" s="31">
        <f t="shared" si="48"/>
        <v>0</v>
      </c>
      <c r="BT8" s="31">
        <f t="shared" si="49"/>
        <v>0</v>
      </c>
      <c r="BU8" s="31">
        <f t="shared" si="50"/>
        <v>0</v>
      </c>
      <c r="BV8" s="31">
        <f t="shared" si="51"/>
        <v>0</v>
      </c>
      <c r="BW8" s="19"/>
    </row>
    <row r="9" spans="1:75" x14ac:dyDescent="0.25">
      <c r="A9" s="70" t="s">
        <v>89</v>
      </c>
      <c r="B9" s="71" t="s">
        <v>76</v>
      </c>
      <c r="C9" s="8">
        <f>IF(B9&lt;&gt;"",VLOOKUP($B9,Cost!$A$2:$B$21,2,FALSE),"")</f>
        <v>55000</v>
      </c>
      <c r="D9" s="71" t="s">
        <v>53</v>
      </c>
      <c r="E9" s="37">
        <f t="shared" si="10"/>
        <v>4.5454545454545452E-3</v>
      </c>
      <c r="F9" s="21">
        <v>10</v>
      </c>
      <c r="G9" s="1">
        <v>40</v>
      </c>
      <c r="H9" s="1">
        <v>5</v>
      </c>
      <c r="I9" s="1"/>
      <c r="J9" s="1"/>
      <c r="K9" s="1"/>
      <c r="L9" s="1"/>
      <c r="M9" s="1"/>
      <c r="N9" s="1"/>
      <c r="O9" s="1"/>
      <c r="P9" s="1"/>
      <c r="Q9" s="2"/>
      <c r="R9" s="21"/>
      <c r="S9" s="1"/>
      <c r="T9" s="1"/>
      <c r="U9" s="2"/>
      <c r="V9" s="31"/>
      <c r="W9" s="31"/>
      <c r="X9" s="31"/>
      <c r="Y9" s="31"/>
      <c r="Z9" s="31"/>
      <c r="AA9" s="31"/>
      <c r="AC9" s="21">
        <f t="shared" si="11"/>
        <v>0.54545454545454541</v>
      </c>
      <c r="AD9" s="1">
        <f t="shared" si="12"/>
        <v>2.1818181818181817</v>
      </c>
      <c r="AE9" s="1">
        <f t="shared" si="13"/>
        <v>0.27272727272727271</v>
      </c>
      <c r="AF9" s="1">
        <f t="shared" si="14"/>
        <v>0</v>
      </c>
      <c r="AG9" s="1">
        <f t="shared" si="15"/>
        <v>0</v>
      </c>
      <c r="AH9" s="1">
        <f t="shared" si="16"/>
        <v>0</v>
      </c>
      <c r="AI9" s="1">
        <f t="shared" si="17"/>
        <v>0</v>
      </c>
      <c r="AJ9" s="1">
        <f t="shared" si="18"/>
        <v>0</v>
      </c>
      <c r="AK9" s="1">
        <f t="shared" si="19"/>
        <v>0</v>
      </c>
      <c r="AL9" s="1">
        <f t="shared" si="20"/>
        <v>0</v>
      </c>
      <c r="AM9" s="1">
        <f t="shared" si="21"/>
        <v>0</v>
      </c>
      <c r="AN9" s="2">
        <f t="shared" si="22"/>
        <v>0</v>
      </c>
      <c r="AO9" s="21">
        <f t="shared" si="23"/>
        <v>0</v>
      </c>
      <c r="AP9" s="1">
        <f t="shared" si="24"/>
        <v>0</v>
      </c>
      <c r="AQ9" s="1">
        <f t="shared" si="25"/>
        <v>0</v>
      </c>
      <c r="AR9" s="2">
        <f t="shared" si="26"/>
        <v>0</v>
      </c>
      <c r="AS9" s="31">
        <f t="shared" si="27"/>
        <v>0</v>
      </c>
      <c r="AT9" s="31">
        <f t="shared" si="28"/>
        <v>0</v>
      </c>
      <c r="AU9" s="31">
        <f t="shared" si="29"/>
        <v>0</v>
      </c>
      <c r="AV9" s="31">
        <f t="shared" si="30"/>
        <v>0</v>
      </c>
      <c r="AW9" s="31">
        <f t="shared" si="31"/>
        <v>0</v>
      </c>
      <c r="AX9" s="31">
        <f t="shared" si="32"/>
        <v>0</v>
      </c>
      <c r="AY9" s="19"/>
      <c r="BA9" s="21">
        <f t="shared" si="52"/>
        <v>2.4999999999999996</v>
      </c>
      <c r="BB9" s="1">
        <f t="shared" si="33"/>
        <v>9.9999999999999982</v>
      </c>
      <c r="BC9" s="1">
        <f t="shared" si="34"/>
        <v>1.2499999999999998</v>
      </c>
      <c r="BD9" s="1">
        <f t="shared" si="35"/>
        <v>0</v>
      </c>
      <c r="BE9" s="1">
        <f t="shared" si="36"/>
        <v>0</v>
      </c>
      <c r="BF9" s="1">
        <f t="shared" si="37"/>
        <v>0</v>
      </c>
      <c r="BG9" s="1">
        <f t="shared" si="38"/>
        <v>0</v>
      </c>
      <c r="BH9" s="1">
        <f t="shared" si="39"/>
        <v>0</v>
      </c>
      <c r="BI9" s="1">
        <f t="shared" si="40"/>
        <v>0</v>
      </c>
      <c r="BJ9" s="1">
        <f t="shared" si="41"/>
        <v>0</v>
      </c>
      <c r="BK9" s="1">
        <f t="shared" si="42"/>
        <v>0</v>
      </c>
      <c r="BL9" s="2">
        <f t="shared" si="43"/>
        <v>0</v>
      </c>
      <c r="BM9" s="21">
        <f t="shared" si="53"/>
        <v>0</v>
      </c>
      <c r="BN9" s="1">
        <f t="shared" si="44"/>
        <v>0</v>
      </c>
      <c r="BO9" s="1">
        <f t="shared" si="45"/>
        <v>0</v>
      </c>
      <c r="BP9" s="2">
        <f t="shared" si="46"/>
        <v>0</v>
      </c>
      <c r="BQ9" s="31">
        <f t="shared" si="54"/>
        <v>0</v>
      </c>
      <c r="BR9" s="31">
        <f t="shared" si="47"/>
        <v>0</v>
      </c>
      <c r="BS9" s="31">
        <f t="shared" si="48"/>
        <v>0</v>
      </c>
      <c r="BT9" s="31">
        <f t="shared" si="49"/>
        <v>0</v>
      </c>
      <c r="BU9" s="31">
        <f t="shared" si="50"/>
        <v>0</v>
      </c>
      <c r="BV9" s="31">
        <f t="shared" si="51"/>
        <v>0</v>
      </c>
      <c r="BW9" s="19"/>
    </row>
    <row r="10" spans="1:75" x14ac:dyDescent="0.25">
      <c r="A10" s="70" t="s">
        <v>88</v>
      </c>
      <c r="B10" s="71" t="s">
        <v>46</v>
      </c>
      <c r="C10" s="8">
        <f>IF(B10&lt;&gt;"",VLOOKUP($B10,Cost!$A$2:$B$21,2,FALSE),"")</f>
        <v>35000</v>
      </c>
      <c r="D10" s="71" t="s">
        <v>53</v>
      </c>
      <c r="E10" s="37">
        <f t="shared" si="10"/>
        <v>4.5454545454545452E-3</v>
      </c>
      <c r="F10" s="21"/>
      <c r="G10" s="1">
        <v>4</v>
      </c>
      <c r="H10" s="1"/>
      <c r="I10" s="1"/>
      <c r="J10" s="1"/>
      <c r="K10" s="1"/>
      <c r="L10" s="1"/>
      <c r="M10" s="1"/>
      <c r="N10" s="1"/>
      <c r="O10" s="1"/>
      <c r="P10" s="1"/>
      <c r="Q10" s="2"/>
      <c r="R10" s="21"/>
      <c r="S10" s="1"/>
      <c r="T10" s="1"/>
      <c r="U10" s="2"/>
      <c r="V10" s="31"/>
      <c r="W10" s="31"/>
      <c r="X10" s="31"/>
      <c r="Y10" s="31"/>
      <c r="Z10" s="31"/>
      <c r="AA10" s="31"/>
      <c r="AC10" s="21">
        <f t="shared" si="11"/>
        <v>0</v>
      </c>
      <c r="AD10" s="1">
        <f t="shared" si="12"/>
        <v>0.21818181818181817</v>
      </c>
      <c r="AE10" s="1">
        <f t="shared" si="13"/>
        <v>0</v>
      </c>
      <c r="AF10" s="1">
        <f t="shared" si="14"/>
        <v>0</v>
      </c>
      <c r="AG10" s="1">
        <f t="shared" si="15"/>
        <v>0</v>
      </c>
      <c r="AH10" s="1">
        <f t="shared" si="16"/>
        <v>0</v>
      </c>
      <c r="AI10" s="1">
        <f t="shared" si="17"/>
        <v>0</v>
      </c>
      <c r="AJ10" s="1">
        <f t="shared" si="18"/>
        <v>0</v>
      </c>
      <c r="AK10" s="1">
        <f t="shared" si="19"/>
        <v>0</v>
      </c>
      <c r="AL10" s="1">
        <f t="shared" si="20"/>
        <v>0</v>
      </c>
      <c r="AM10" s="1">
        <f t="shared" si="21"/>
        <v>0</v>
      </c>
      <c r="AN10" s="2">
        <f t="shared" si="22"/>
        <v>0</v>
      </c>
      <c r="AO10" s="21">
        <f t="shared" si="23"/>
        <v>0</v>
      </c>
      <c r="AP10" s="1">
        <f t="shared" si="24"/>
        <v>0</v>
      </c>
      <c r="AQ10" s="1">
        <f t="shared" si="25"/>
        <v>0</v>
      </c>
      <c r="AR10" s="2">
        <f t="shared" si="26"/>
        <v>0</v>
      </c>
      <c r="AS10" s="31">
        <f t="shared" si="27"/>
        <v>0</v>
      </c>
      <c r="AT10" s="31">
        <f t="shared" si="28"/>
        <v>0</v>
      </c>
      <c r="AU10" s="31">
        <f t="shared" si="29"/>
        <v>0</v>
      </c>
      <c r="AV10" s="31">
        <f t="shared" si="30"/>
        <v>0</v>
      </c>
      <c r="AW10" s="31">
        <f t="shared" si="31"/>
        <v>0</v>
      </c>
      <c r="AX10" s="31">
        <f t="shared" si="32"/>
        <v>0</v>
      </c>
      <c r="AY10" s="19"/>
      <c r="BA10" s="21">
        <f t="shared" si="52"/>
        <v>0</v>
      </c>
      <c r="BB10" s="1">
        <f t="shared" si="33"/>
        <v>0.63636363636363635</v>
      </c>
      <c r="BC10" s="1">
        <f t="shared" si="34"/>
        <v>0</v>
      </c>
      <c r="BD10" s="1">
        <f t="shared" si="35"/>
        <v>0</v>
      </c>
      <c r="BE10" s="1">
        <f t="shared" si="36"/>
        <v>0</v>
      </c>
      <c r="BF10" s="1">
        <f t="shared" si="37"/>
        <v>0</v>
      </c>
      <c r="BG10" s="1">
        <f t="shared" si="38"/>
        <v>0</v>
      </c>
      <c r="BH10" s="1">
        <f t="shared" si="39"/>
        <v>0</v>
      </c>
      <c r="BI10" s="1">
        <f t="shared" si="40"/>
        <v>0</v>
      </c>
      <c r="BJ10" s="1">
        <f t="shared" si="41"/>
        <v>0</v>
      </c>
      <c r="BK10" s="1">
        <f t="shared" si="42"/>
        <v>0</v>
      </c>
      <c r="BL10" s="2">
        <f t="shared" si="43"/>
        <v>0</v>
      </c>
      <c r="BM10" s="21">
        <f t="shared" si="53"/>
        <v>0</v>
      </c>
      <c r="BN10" s="1">
        <f t="shared" si="44"/>
        <v>0</v>
      </c>
      <c r="BO10" s="1">
        <f t="shared" si="45"/>
        <v>0</v>
      </c>
      <c r="BP10" s="2">
        <f t="shared" si="46"/>
        <v>0</v>
      </c>
      <c r="BQ10" s="31">
        <f t="shared" si="54"/>
        <v>0</v>
      </c>
      <c r="BR10" s="31">
        <f t="shared" si="47"/>
        <v>0</v>
      </c>
      <c r="BS10" s="31">
        <f t="shared" si="48"/>
        <v>0</v>
      </c>
      <c r="BT10" s="31">
        <f t="shared" si="49"/>
        <v>0</v>
      </c>
      <c r="BU10" s="31">
        <f t="shared" si="50"/>
        <v>0</v>
      </c>
      <c r="BV10" s="31">
        <f t="shared" si="51"/>
        <v>0</v>
      </c>
      <c r="BW10" s="19"/>
    </row>
    <row r="11" spans="1:75" x14ac:dyDescent="0.25">
      <c r="A11" s="70" t="s">
        <v>82</v>
      </c>
      <c r="B11" s="71" t="s">
        <v>76</v>
      </c>
      <c r="C11" s="8">
        <f>IF(B11&lt;&gt;"",VLOOKUP($B11,Cost!$A$2:$B$21,2,FALSE),"")</f>
        <v>55000</v>
      </c>
      <c r="D11" s="71" t="s">
        <v>53</v>
      </c>
      <c r="E11" s="37">
        <f t="shared" si="10"/>
        <v>4.5454545454545452E-3</v>
      </c>
      <c r="F11" s="21"/>
      <c r="G11" s="1">
        <v>3</v>
      </c>
      <c r="H11" s="1"/>
      <c r="I11" s="1"/>
      <c r="J11" s="1"/>
      <c r="K11" s="1"/>
      <c r="L11" s="1"/>
      <c r="M11" s="1"/>
      <c r="N11" s="1"/>
      <c r="O11" s="1"/>
      <c r="P11" s="1"/>
      <c r="Q11" s="2"/>
      <c r="R11" s="21"/>
      <c r="S11" s="1"/>
      <c r="T11" s="1"/>
      <c r="U11" s="2"/>
      <c r="V11" s="31"/>
      <c r="W11" s="31"/>
      <c r="X11" s="31"/>
      <c r="Y11" s="31"/>
      <c r="Z11" s="31"/>
      <c r="AA11" s="31"/>
      <c r="AC11" s="21">
        <f t="shared" si="11"/>
        <v>0</v>
      </c>
      <c r="AD11" s="1">
        <f t="shared" si="12"/>
        <v>0.16363636363636364</v>
      </c>
      <c r="AE11" s="1">
        <f t="shared" si="13"/>
        <v>0</v>
      </c>
      <c r="AF11" s="1">
        <f t="shared" si="14"/>
        <v>0</v>
      </c>
      <c r="AG11" s="1">
        <f t="shared" si="15"/>
        <v>0</v>
      </c>
      <c r="AH11" s="1">
        <f t="shared" si="16"/>
        <v>0</v>
      </c>
      <c r="AI11" s="1">
        <f t="shared" si="17"/>
        <v>0</v>
      </c>
      <c r="AJ11" s="1">
        <f t="shared" si="18"/>
        <v>0</v>
      </c>
      <c r="AK11" s="1">
        <f t="shared" si="19"/>
        <v>0</v>
      </c>
      <c r="AL11" s="1">
        <f t="shared" si="20"/>
        <v>0</v>
      </c>
      <c r="AM11" s="1">
        <f t="shared" si="21"/>
        <v>0</v>
      </c>
      <c r="AN11" s="2">
        <f t="shared" si="22"/>
        <v>0</v>
      </c>
      <c r="AO11" s="21">
        <f t="shared" si="23"/>
        <v>0</v>
      </c>
      <c r="AP11" s="1">
        <f t="shared" si="24"/>
        <v>0</v>
      </c>
      <c r="AQ11" s="1">
        <f t="shared" si="25"/>
        <v>0</v>
      </c>
      <c r="AR11" s="2">
        <f t="shared" si="26"/>
        <v>0</v>
      </c>
      <c r="AS11" s="31">
        <f t="shared" si="27"/>
        <v>0</v>
      </c>
      <c r="AT11" s="31">
        <f t="shared" si="28"/>
        <v>0</v>
      </c>
      <c r="AU11" s="31">
        <f t="shared" si="29"/>
        <v>0</v>
      </c>
      <c r="AV11" s="31">
        <f t="shared" si="30"/>
        <v>0</v>
      </c>
      <c r="AW11" s="31">
        <f t="shared" si="31"/>
        <v>0</v>
      </c>
      <c r="AX11" s="31">
        <f t="shared" si="32"/>
        <v>0</v>
      </c>
      <c r="AY11" s="19"/>
      <c r="BA11" s="21">
        <f t="shared" si="52"/>
        <v>0</v>
      </c>
      <c r="BB11" s="1">
        <f t="shared" si="33"/>
        <v>0.75</v>
      </c>
      <c r="BC11" s="1">
        <f t="shared" si="34"/>
        <v>0</v>
      </c>
      <c r="BD11" s="1">
        <f t="shared" si="35"/>
        <v>0</v>
      </c>
      <c r="BE11" s="1">
        <f t="shared" si="36"/>
        <v>0</v>
      </c>
      <c r="BF11" s="1">
        <f t="shared" si="37"/>
        <v>0</v>
      </c>
      <c r="BG11" s="1">
        <f t="shared" si="38"/>
        <v>0</v>
      </c>
      <c r="BH11" s="1">
        <f t="shared" si="39"/>
        <v>0</v>
      </c>
      <c r="BI11" s="1">
        <f t="shared" si="40"/>
        <v>0</v>
      </c>
      <c r="BJ11" s="1">
        <f t="shared" si="41"/>
        <v>0</v>
      </c>
      <c r="BK11" s="1">
        <f t="shared" si="42"/>
        <v>0</v>
      </c>
      <c r="BL11" s="2">
        <f t="shared" si="43"/>
        <v>0</v>
      </c>
      <c r="BM11" s="21">
        <f t="shared" si="53"/>
        <v>0</v>
      </c>
      <c r="BN11" s="1">
        <f t="shared" si="44"/>
        <v>0</v>
      </c>
      <c r="BO11" s="1">
        <f t="shared" si="45"/>
        <v>0</v>
      </c>
      <c r="BP11" s="2">
        <f t="shared" si="46"/>
        <v>0</v>
      </c>
      <c r="BQ11" s="31">
        <f t="shared" si="54"/>
        <v>0</v>
      </c>
      <c r="BR11" s="31">
        <f t="shared" si="47"/>
        <v>0</v>
      </c>
      <c r="BS11" s="31">
        <f t="shared" si="48"/>
        <v>0</v>
      </c>
      <c r="BT11" s="31">
        <f t="shared" si="49"/>
        <v>0</v>
      </c>
      <c r="BU11" s="31">
        <f t="shared" si="50"/>
        <v>0</v>
      </c>
      <c r="BV11" s="31">
        <f t="shared" si="51"/>
        <v>0</v>
      </c>
      <c r="BW11" s="19"/>
    </row>
    <row r="12" spans="1:75" x14ac:dyDescent="0.25">
      <c r="A12" s="70" t="s">
        <v>83</v>
      </c>
      <c r="B12" s="71" t="s">
        <v>46</v>
      </c>
      <c r="C12" s="8">
        <f>IF(B12&lt;&gt;"",VLOOKUP($B12,Cost!$A$2:$B$21,2,FALSE),"")</f>
        <v>35000</v>
      </c>
      <c r="D12" s="71" t="s">
        <v>53</v>
      </c>
      <c r="E12" s="37">
        <f t="shared" si="10"/>
        <v>4.5454545454545452E-3</v>
      </c>
      <c r="F12" s="21"/>
      <c r="G12" s="1">
        <v>5</v>
      </c>
      <c r="H12" s="1"/>
      <c r="I12" s="1"/>
      <c r="J12" s="1"/>
      <c r="K12" s="1"/>
      <c r="L12" s="1"/>
      <c r="M12" s="1"/>
      <c r="N12" s="1"/>
      <c r="O12" s="1"/>
      <c r="P12" s="1"/>
      <c r="Q12" s="2"/>
      <c r="R12" s="21"/>
      <c r="S12" s="1"/>
      <c r="T12" s="1"/>
      <c r="U12" s="2"/>
      <c r="V12" s="31"/>
      <c r="W12" s="31"/>
      <c r="X12" s="31"/>
      <c r="Y12" s="31"/>
      <c r="Z12" s="31"/>
      <c r="AA12" s="31"/>
      <c r="AC12" s="21">
        <f t="shared" si="11"/>
        <v>0</v>
      </c>
      <c r="AD12" s="1">
        <f t="shared" si="12"/>
        <v>0.27272727272727271</v>
      </c>
      <c r="AE12" s="1">
        <f t="shared" si="13"/>
        <v>0</v>
      </c>
      <c r="AF12" s="1">
        <f t="shared" si="14"/>
        <v>0</v>
      </c>
      <c r="AG12" s="1">
        <f t="shared" si="15"/>
        <v>0</v>
      </c>
      <c r="AH12" s="1">
        <f t="shared" si="16"/>
        <v>0</v>
      </c>
      <c r="AI12" s="1">
        <f t="shared" si="17"/>
        <v>0</v>
      </c>
      <c r="AJ12" s="1">
        <f t="shared" si="18"/>
        <v>0</v>
      </c>
      <c r="AK12" s="1">
        <f t="shared" si="19"/>
        <v>0</v>
      </c>
      <c r="AL12" s="1">
        <f t="shared" si="20"/>
        <v>0</v>
      </c>
      <c r="AM12" s="1">
        <f t="shared" si="21"/>
        <v>0</v>
      </c>
      <c r="AN12" s="2">
        <f t="shared" si="22"/>
        <v>0</v>
      </c>
      <c r="AO12" s="21">
        <f t="shared" si="23"/>
        <v>0</v>
      </c>
      <c r="AP12" s="1">
        <f t="shared" si="24"/>
        <v>0</v>
      </c>
      <c r="AQ12" s="1">
        <f t="shared" si="25"/>
        <v>0</v>
      </c>
      <c r="AR12" s="2">
        <f t="shared" si="26"/>
        <v>0</v>
      </c>
      <c r="AS12" s="31">
        <f t="shared" si="27"/>
        <v>0</v>
      </c>
      <c r="AT12" s="31">
        <f t="shared" si="28"/>
        <v>0</v>
      </c>
      <c r="AU12" s="31">
        <f t="shared" si="29"/>
        <v>0</v>
      </c>
      <c r="AV12" s="31">
        <f t="shared" si="30"/>
        <v>0</v>
      </c>
      <c r="AW12" s="31">
        <f t="shared" si="31"/>
        <v>0</v>
      </c>
      <c r="AX12" s="31">
        <f t="shared" si="32"/>
        <v>0</v>
      </c>
      <c r="AY12" s="19"/>
      <c r="BA12" s="21">
        <f t="shared" si="52"/>
        <v>0</v>
      </c>
      <c r="BB12" s="1">
        <f t="shared" si="33"/>
        <v>0.79545454545454541</v>
      </c>
      <c r="BC12" s="1">
        <f t="shared" si="34"/>
        <v>0</v>
      </c>
      <c r="BD12" s="1">
        <f t="shared" si="35"/>
        <v>0</v>
      </c>
      <c r="BE12" s="1">
        <f t="shared" si="36"/>
        <v>0</v>
      </c>
      <c r="BF12" s="1">
        <f t="shared" si="37"/>
        <v>0</v>
      </c>
      <c r="BG12" s="1">
        <f t="shared" si="38"/>
        <v>0</v>
      </c>
      <c r="BH12" s="1">
        <f t="shared" si="39"/>
        <v>0</v>
      </c>
      <c r="BI12" s="1">
        <f t="shared" si="40"/>
        <v>0</v>
      </c>
      <c r="BJ12" s="1">
        <f t="shared" si="41"/>
        <v>0</v>
      </c>
      <c r="BK12" s="1">
        <f t="shared" si="42"/>
        <v>0</v>
      </c>
      <c r="BL12" s="2">
        <f t="shared" si="43"/>
        <v>0</v>
      </c>
      <c r="BM12" s="21">
        <f t="shared" si="53"/>
        <v>0</v>
      </c>
      <c r="BN12" s="1">
        <f t="shared" si="44"/>
        <v>0</v>
      </c>
      <c r="BO12" s="1">
        <f t="shared" si="45"/>
        <v>0</v>
      </c>
      <c r="BP12" s="2">
        <f t="shared" si="46"/>
        <v>0</v>
      </c>
      <c r="BQ12" s="31">
        <f t="shared" si="54"/>
        <v>0</v>
      </c>
      <c r="BR12" s="31">
        <f t="shared" si="47"/>
        <v>0</v>
      </c>
      <c r="BS12" s="31">
        <f t="shared" si="48"/>
        <v>0</v>
      </c>
      <c r="BT12" s="31">
        <f t="shared" si="49"/>
        <v>0</v>
      </c>
      <c r="BU12" s="31">
        <f t="shared" si="50"/>
        <v>0</v>
      </c>
      <c r="BV12" s="31">
        <f t="shared" si="51"/>
        <v>0</v>
      </c>
      <c r="BW12" s="19"/>
    </row>
    <row r="13" spans="1:75" x14ac:dyDescent="0.25">
      <c r="A13" s="70" t="s">
        <v>84</v>
      </c>
      <c r="B13" s="71" t="s">
        <v>78</v>
      </c>
      <c r="C13" s="8">
        <f>IF(B13&lt;&gt;"",VLOOKUP($B13,Cost!$A$2:$B$21,2,FALSE),"")</f>
        <v>65000</v>
      </c>
      <c r="D13" s="71" t="s">
        <v>50</v>
      </c>
      <c r="E13" s="37">
        <f t="shared" si="10"/>
        <v>1</v>
      </c>
      <c r="F13" s="21"/>
      <c r="G13" s="1"/>
      <c r="H13" s="1">
        <v>0.3</v>
      </c>
      <c r="I13" s="1">
        <v>0.2</v>
      </c>
      <c r="J13" s="1">
        <v>0.1</v>
      </c>
      <c r="K13" s="1">
        <v>0.1</v>
      </c>
      <c r="L13" s="1">
        <v>0.1</v>
      </c>
      <c r="M13" s="1">
        <v>0.1</v>
      </c>
      <c r="N13" s="1">
        <v>0.1</v>
      </c>
      <c r="O13" s="1">
        <v>0.1</v>
      </c>
      <c r="P13" s="1">
        <v>0.1</v>
      </c>
      <c r="Q13" s="2">
        <v>0.1</v>
      </c>
      <c r="R13" s="21">
        <v>0.1</v>
      </c>
      <c r="S13" s="1">
        <v>0.1</v>
      </c>
      <c r="T13" s="1">
        <v>0.1</v>
      </c>
      <c r="U13" s="2">
        <v>0.1</v>
      </c>
      <c r="V13" s="31">
        <v>0.1</v>
      </c>
      <c r="W13" s="31">
        <v>0.1</v>
      </c>
      <c r="X13" s="31"/>
      <c r="Y13" s="31"/>
      <c r="Z13" s="31"/>
      <c r="AA13" s="31"/>
      <c r="AC13" s="21">
        <f t="shared" si="11"/>
        <v>0</v>
      </c>
      <c r="AD13" s="1">
        <f t="shared" si="12"/>
        <v>0</v>
      </c>
      <c r="AE13" s="1">
        <f t="shared" si="13"/>
        <v>0.3</v>
      </c>
      <c r="AF13" s="1">
        <f t="shared" si="14"/>
        <v>0.2</v>
      </c>
      <c r="AG13" s="1">
        <f t="shared" si="15"/>
        <v>0.1</v>
      </c>
      <c r="AH13" s="1">
        <f t="shared" si="16"/>
        <v>0.1</v>
      </c>
      <c r="AI13" s="1">
        <f t="shared" si="17"/>
        <v>0.1</v>
      </c>
      <c r="AJ13" s="1">
        <f t="shared" si="18"/>
        <v>0.1</v>
      </c>
      <c r="AK13" s="1">
        <f t="shared" si="19"/>
        <v>0.1</v>
      </c>
      <c r="AL13" s="1">
        <f t="shared" si="20"/>
        <v>0.1</v>
      </c>
      <c r="AM13" s="1">
        <f t="shared" si="21"/>
        <v>0.1</v>
      </c>
      <c r="AN13" s="2">
        <f t="shared" si="22"/>
        <v>0.1</v>
      </c>
      <c r="AO13" s="21">
        <f t="shared" si="23"/>
        <v>0.1</v>
      </c>
      <c r="AP13" s="1">
        <f t="shared" si="24"/>
        <v>0.1</v>
      </c>
      <c r="AQ13" s="1">
        <f t="shared" si="25"/>
        <v>0.1</v>
      </c>
      <c r="AR13" s="2">
        <f t="shared" si="26"/>
        <v>0.1</v>
      </c>
      <c r="AS13" s="31">
        <f t="shared" si="27"/>
        <v>0.1</v>
      </c>
      <c r="AT13" s="31">
        <f t="shared" si="28"/>
        <v>0.1</v>
      </c>
      <c r="AU13" s="31">
        <f t="shared" si="29"/>
        <v>0</v>
      </c>
      <c r="AV13" s="31">
        <f t="shared" si="30"/>
        <v>0</v>
      </c>
      <c r="AW13" s="31">
        <f t="shared" si="31"/>
        <v>0</v>
      </c>
      <c r="AX13" s="31">
        <f t="shared" si="32"/>
        <v>0</v>
      </c>
      <c r="AY13" s="19"/>
      <c r="BA13" s="21">
        <f t="shared" si="52"/>
        <v>0</v>
      </c>
      <c r="BB13" s="1">
        <f t="shared" si="33"/>
        <v>0</v>
      </c>
      <c r="BC13" s="1">
        <f t="shared" si="34"/>
        <v>1.625</v>
      </c>
      <c r="BD13" s="1">
        <f t="shared" si="35"/>
        <v>1.0833333333333333</v>
      </c>
      <c r="BE13" s="1">
        <f t="shared" si="36"/>
        <v>0.54166666666666663</v>
      </c>
      <c r="BF13" s="1">
        <f t="shared" si="37"/>
        <v>0.54166666666666663</v>
      </c>
      <c r="BG13" s="1">
        <f t="shared" si="38"/>
        <v>0.54166666666666663</v>
      </c>
      <c r="BH13" s="1">
        <f t="shared" si="39"/>
        <v>0.54166666666666663</v>
      </c>
      <c r="BI13" s="1">
        <f t="shared" si="40"/>
        <v>0.54166666666666663</v>
      </c>
      <c r="BJ13" s="1">
        <f t="shared" si="41"/>
        <v>0.54166666666666663</v>
      </c>
      <c r="BK13" s="1">
        <f t="shared" si="42"/>
        <v>0.54166666666666663</v>
      </c>
      <c r="BL13" s="2">
        <f t="shared" si="43"/>
        <v>0.54166666666666663</v>
      </c>
      <c r="BM13" s="21">
        <f t="shared" si="53"/>
        <v>1.625</v>
      </c>
      <c r="BN13" s="1">
        <f t="shared" si="44"/>
        <v>1.625</v>
      </c>
      <c r="BO13" s="1">
        <f t="shared" si="45"/>
        <v>1.625</v>
      </c>
      <c r="BP13" s="2">
        <f t="shared" si="46"/>
        <v>1.625</v>
      </c>
      <c r="BQ13" s="31">
        <f t="shared" si="54"/>
        <v>6.5</v>
      </c>
      <c r="BR13" s="31">
        <f t="shared" si="47"/>
        <v>6.5</v>
      </c>
      <c r="BS13" s="31">
        <f t="shared" si="48"/>
        <v>0</v>
      </c>
      <c r="BT13" s="31">
        <f t="shared" si="49"/>
        <v>0</v>
      </c>
      <c r="BU13" s="31">
        <f t="shared" si="50"/>
        <v>0</v>
      </c>
      <c r="BV13" s="31">
        <f t="shared" si="51"/>
        <v>0</v>
      </c>
      <c r="BW13" s="19"/>
    </row>
    <row r="14" spans="1:75" x14ac:dyDescent="0.25">
      <c r="A14" s="70" t="s">
        <v>85</v>
      </c>
      <c r="B14" s="71" t="s">
        <v>45</v>
      </c>
      <c r="C14" s="8">
        <f>IF(B14&lt;&gt;"",VLOOKUP($B14,Cost!$A$2:$B$21,2,FALSE),"")</f>
        <v>30000</v>
      </c>
      <c r="D14" s="71" t="s">
        <v>50</v>
      </c>
      <c r="E14" s="37">
        <f t="shared" si="10"/>
        <v>1</v>
      </c>
      <c r="F14" s="21"/>
      <c r="G14" s="1"/>
      <c r="H14" s="1">
        <v>0.3</v>
      </c>
      <c r="I14" s="1">
        <v>0.2</v>
      </c>
      <c r="J14" s="1">
        <v>0.2</v>
      </c>
      <c r="K14" s="1">
        <v>0.2</v>
      </c>
      <c r="L14" s="1">
        <v>0.2</v>
      </c>
      <c r="M14" s="1">
        <v>0.2</v>
      </c>
      <c r="N14" s="1">
        <v>0.2</v>
      </c>
      <c r="O14" s="1">
        <v>0.2</v>
      </c>
      <c r="P14" s="1">
        <v>0.2</v>
      </c>
      <c r="Q14" s="2">
        <v>0.2</v>
      </c>
      <c r="R14" s="21">
        <v>0.2</v>
      </c>
      <c r="S14" s="1">
        <v>0.2</v>
      </c>
      <c r="T14" s="1">
        <v>0.2</v>
      </c>
      <c r="U14" s="2">
        <v>0.2</v>
      </c>
      <c r="V14" s="31">
        <v>0.2</v>
      </c>
      <c r="W14" s="31">
        <v>0.2</v>
      </c>
      <c r="X14" s="31"/>
      <c r="Y14" s="31"/>
      <c r="Z14" s="31"/>
      <c r="AA14" s="31"/>
      <c r="AC14" s="21">
        <f t="shared" si="11"/>
        <v>0</v>
      </c>
      <c r="AD14" s="1">
        <f t="shared" si="12"/>
        <v>0</v>
      </c>
      <c r="AE14" s="1">
        <f t="shared" si="13"/>
        <v>0.3</v>
      </c>
      <c r="AF14" s="1">
        <f t="shared" si="14"/>
        <v>0.2</v>
      </c>
      <c r="AG14" s="1">
        <f t="shared" si="15"/>
        <v>0.2</v>
      </c>
      <c r="AH14" s="1">
        <f t="shared" si="16"/>
        <v>0.2</v>
      </c>
      <c r="AI14" s="1">
        <f t="shared" si="17"/>
        <v>0.2</v>
      </c>
      <c r="AJ14" s="1">
        <f t="shared" si="18"/>
        <v>0.2</v>
      </c>
      <c r="AK14" s="1">
        <f t="shared" si="19"/>
        <v>0.2</v>
      </c>
      <c r="AL14" s="1">
        <f t="shared" si="20"/>
        <v>0.2</v>
      </c>
      <c r="AM14" s="1">
        <f t="shared" si="21"/>
        <v>0.2</v>
      </c>
      <c r="AN14" s="2">
        <f t="shared" si="22"/>
        <v>0.2</v>
      </c>
      <c r="AO14" s="21">
        <f t="shared" si="23"/>
        <v>0.2</v>
      </c>
      <c r="AP14" s="1">
        <f t="shared" si="24"/>
        <v>0.2</v>
      </c>
      <c r="AQ14" s="1">
        <f t="shared" si="25"/>
        <v>0.2</v>
      </c>
      <c r="AR14" s="2">
        <f t="shared" si="26"/>
        <v>0.2</v>
      </c>
      <c r="AS14" s="31">
        <f t="shared" si="27"/>
        <v>0.2</v>
      </c>
      <c r="AT14" s="31">
        <f t="shared" si="28"/>
        <v>0.2</v>
      </c>
      <c r="AU14" s="31">
        <f t="shared" si="29"/>
        <v>0</v>
      </c>
      <c r="AV14" s="31">
        <f t="shared" si="30"/>
        <v>0</v>
      </c>
      <c r="AW14" s="31">
        <f t="shared" si="31"/>
        <v>0</v>
      </c>
      <c r="AX14" s="31">
        <f t="shared" si="32"/>
        <v>0</v>
      </c>
      <c r="AY14" s="19"/>
      <c r="BA14" s="21">
        <f t="shared" si="52"/>
        <v>0</v>
      </c>
      <c r="BB14" s="1">
        <f t="shared" si="33"/>
        <v>0</v>
      </c>
      <c r="BC14" s="1">
        <f t="shared" si="34"/>
        <v>0.75</v>
      </c>
      <c r="BD14" s="1">
        <f t="shared" si="35"/>
        <v>0.5</v>
      </c>
      <c r="BE14" s="1">
        <f t="shared" si="36"/>
        <v>0.5</v>
      </c>
      <c r="BF14" s="1">
        <f t="shared" si="37"/>
        <v>0.5</v>
      </c>
      <c r="BG14" s="1">
        <f t="shared" si="38"/>
        <v>0.5</v>
      </c>
      <c r="BH14" s="1">
        <f t="shared" si="39"/>
        <v>0.5</v>
      </c>
      <c r="BI14" s="1">
        <f t="shared" si="40"/>
        <v>0.5</v>
      </c>
      <c r="BJ14" s="1">
        <f t="shared" si="41"/>
        <v>0.5</v>
      </c>
      <c r="BK14" s="1">
        <f t="shared" si="42"/>
        <v>0.5</v>
      </c>
      <c r="BL14" s="2">
        <f t="shared" si="43"/>
        <v>0.5</v>
      </c>
      <c r="BM14" s="21">
        <f t="shared" si="53"/>
        <v>1.5</v>
      </c>
      <c r="BN14" s="1">
        <f t="shared" si="44"/>
        <v>1.5</v>
      </c>
      <c r="BO14" s="1">
        <f t="shared" si="45"/>
        <v>1.5</v>
      </c>
      <c r="BP14" s="2">
        <f t="shared" si="46"/>
        <v>1.5</v>
      </c>
      <c r="BQ14" s="31">
        <f t="shared" si="54"/>
        <v>6</v>
      </c>
      <c r="BR14" s="31">
        <f t="shared" si="47"/>
        <v>6</v>
      </c>
      <c r="BS14" s="31">
        <f t="shared" si="48"/>
        <v>0</v>
      </c>
      <c r="BT14" s="31">
        <f t="shared" si="49"/>
        <v>0</v>
      </c>
      <c r="BU14" s="31">
        <f t="shared" si="50"/>
        <v>0</v>
      </c>
      <c r="BV14" s="31">
        <f t="shared" si="51"/>
        <v>0</v>
      </c>
      <c r="BW14" s="19"/>
    </row>
    <row r="15" spans="1:75" x14ac:dyDescent="0.25">
      <c r="A15" s="70" t="s">
        <v>90</v>
      </c>
      <c r="B15" s="71" t="s">
        <v>72</v>
      </c>
      <c r="C15" s="8">
        <f>IF(B15&lt;&gt;"",VLOOKUP($B15,Cost!$A$2:$B$21,2,FALSE),"")</f>
        <v>25000</v>
      </c>
      <c r="D15" s="71" t="s">
        <v>50</v>
      </c>
      <c r="E15" s="37">
        <f t="shared" si="10"/>
        <v>1</v>
      </c>
      <c r="F15" s="21"/>
      <c r="G15" s="1"/>
      <c r="H15" s="1">
        <v>0.2</v>
      </c>
      <c r="I15" s="1">
        <v>0.3</v>
      </c>
      <c r="J15" s="1">
        <f>I15+0.05</f>
        <v>0.35</v>
      </c>
      <c r="K15" s="1">
        <f t="shared" ref="K15:U15" si="55">J15+0.05</f>
        <v>0.39999999999999997</v>
      </c>
      <c r="L15" s="1">
        <f t="shared" si="55"/>
        <v>0.44999999999999996</v>
      </c>
      <c r="M15" s="1">
        <f t="shared" si="55"/>
        <v>0.49999999999999994</v>
      </c>
      <c r="N15" s="1">
        <f t="shared" si="55"/>
        <v>0.54999999999999993</v>
      </c>
      <c r="O15" s="1">
        <f t="shared" si="55"/>
        <v>0.6</v>
      </c>
      <c r="P15" s="1">
        <f t="shared" si="55"/>
        <v>0.65</v>
      </c>
      <c r="Q15" s="2">
        <f t="shared" si="55"/>
        <v>0.70000000000000007</v>
      </c>
      <c r="R15" s="21">
        <f t="shared" si="55"/>
        <v>0.75000000000000011</v>
      </c>
      <c r="S15" s="1">
        <f t="shared" si="55"/>
        <v>0.80000000000000016</v>
      </c>
      <c r="T15" s="1">
        <f t="shared" si="55"/>
        <v>0.8500000000000002</v>
      </c>
      <c r="U15" s="2">
        <f t="shared" si="55"/>
        <v>0.90000000000000024</v>
      </c>
      <c r="V15" s="31">
        <v>1.5</v>
      </c>
      <c r="W15" s="31">
        <v>2</v>
      </c>
      <c r="X15" s="31"/>
      <c r="Y15" s="31"/>
      <c r="Z15" s="31"/>
      <c r="AA15" s="31"/>
      <c r="AC15" s="21">
        <f t="shared" si="11"/>
        <v>0</v>
      </c>
      <c r="AD15" s="1">
        <f t="shared" si="12"/>
        <v>0</v>
      </c>
      <c r="AE15" s="1">
        <f t="shared" si="13"/>
        <v>0.2</v>
      </c>
      <c r="AF15" s="1">
        <f t="shared" si="14"/>
        <v>0.3</v>
      </c>
      <c r="AG15" s="1">
        <f t="shared" si="15"/>
        <v>0.35</v>
      </c>
      <c r="AH15" s="1">
        <f t="shared" si="16"/>
        <v>0.39999999999999997</v>
      </c>
      <c r="AI15" s="1">
        <f t="shared" si="17"/>
        <v>0.44999999999999996</v>
      </c>
      <c r="AJ15" s="1">
        <f t="shared" si="18"/>
        <v>0.49999999999999994</v>
      </c>
      <c r="AK15" s="1">
        <f t="shared" si="19"/>
        <v>0.54999999999999993</v>
      </c>
      <c r="AL15" s="1">
        <f t="shared" si="20"/>
        <v>0.6</v>
      </c>
      <c r="AM15" s="1">
        <f t="shared" si="21"/>
        <v>0.65</v>
      </c>
      <c r="AN15" s="2">
        <f t="shared" si="22"/>
        <v>0.70000000000000007</v>
      </c>
      <c r="AO15" s="21">
        <f t="shared" si="23"/>
        <v>0.75000000000000011</v>
      </c>
      <c r="AP15" s="1">
        <f t="shared" si="24"/>
        <v>0.80000000000000016</v>
      </c>
      <c r="AQ15" s="1">
        <f t="shared" si="25"/>
        <v>0.8500000000000002</v>
      </c>
      <c r="AR15" s="2">
        <f t="shared" si="26"/>
        <v>0.90000000000000024</v>
      </c>
      <c r="AS15" s="31">
        <f t="shared" si="27"/>
        <v>1.5</v>
      </c>
      <c r="AT15" s="31">
        <f t="shared" si="28"/>
        <v>2</v>
      </c>
      <c r="AU15" s="31">
        <f t="shared" si="29"/>
        <v>0</v>
      </c>
      <c r="AV15" s="31">
        <f t="shared" si="30"/>
        <v>0</v>
      </c>
      <c r="AW15" s="31">
        <f t="shared" si="31"/>
        <v>0</v>
      </c>
      <c r="AX15" s="31">
        <f t="shared" si="32"/>
        <v>0</v>
      </c>
      <c r="AY15" s="19"/>
      <c r="BA15" s="21">
        <f t="shared" si="52"/>
        <v>0</v>
      </c>
      <c r="BB15" s="1">
        <f t="shared" si="33"/>
        <v>0</v>
      </c>
      <c r="BC15" s="1">
        <f t="shared" si="34"/>
        <v>0.41666666666666669</v>
      </c>
      <c r="BD15" s="1">
        <f t="shared" si="35"/>
        <v>0.625</v>
      </c>
      <c r="BE15" s="1">
        <f t="shared" si="36"/>
        <v>0.72916666666666663</v>
      </c>
      <c r="BF15" s="1">
        <f t="shared" si="37"/>
        <v>0.83333333333333337</v>
      </c>
      <c r="BG15" s="1">
        <f t="shared" si="38"/>
        <v>0.93749999999999989</v>
      </c>
      <c r="BH15" s="1">
        <f t="shared" si="39"/>
        <v>1.0416666666666665</v>
      </c>
      <c r="BI15" s="1">
        <f t="shared" si="40"/>
        <v>1.1458333333333333</v>
      </c>
      <c r="BJ15" s="1">
        <f t="shared" si="41"/>
        <v>1.25</v>
      </c>
      <c r="BK15" s="1">
        <f t="shared" si="42"/>
        <v>1.3541666666666667</v>
      </c>
      <c r="BL15" s="2">
        <f t="shared" si="43"/>
        <v>1.4583333333333333</v>
      </c>
      <c r="BM15" s="21">
        <f t="shared" si="53"/>
        <v>4.6875000000000009</v>
      </c>
      <c r="BN15" s="1">
        <f t="shared" si="44"/>
        <v>5.0000000000000009</v>
      </c>
      <c r="BO15" s="1">
        <f t="shared" si="45"/>
        <v>5.3125000000000009</v>
      </c>
      <c r="BP15" s="2">
        <f t="shared" si="46"/>
        <v>5.6250000000000018</v>
      </c>
      <c r="BQ15" s="31">
        <f t="shared" si="54"/>
        <v>37.5</v>
      </c>
      <c r="BR15" s="31">
        <f t="shared" si="47"/>
        <v>50</v>
      </c>
      <c r="BS15" s="31">
        <f t="shared" si="48"/>
        <v>0</v>
      </c>
      <c r="BT15" s="31">
        <f t="shared" si="49"/>
        <v>0</v>
      </c>
      <c r="BU15" s="31">
        <f t="shared" si="50"/>
        <v>0</v>
      </c>
      <c r="BV15" s="31">
        <f t="shared" si="51"/>
        <v>0</v>
      </c>
      <c r="BW15" s="19"/>
    </row>
    <row r="16" spans="1:75" x14ac:dyDescent="0.25">
      <c r="A16" s="70" t="s">
        <v>86</v>
      </c>
      <c r="B16" s="71" t="s">
        <v>46</v>
      </c>
      <c r="C16" s="8">
        <f>IF(B16&lt;&gt;"",VLOOKUP($B16,Cost!$A$2:$B$21,2,FALSE),"")</f>
        <v>35000</v>
      </c>
      <c r="D16" s="71" t="s">
        <v>50</v>
      </c>
      <c r="E16" s="37">
        <f t="shared" si="10"/>
        <v>1</v>
      </c>
      <c r="F16" s="21"/>
      <c r="G16" s="1">
        <v>0.5</v>
      </c>
      <c r="H16" s="1">
        <v>0.5</v>
      </c>
      <c r="I16" s="1">
        <v>0.1</v>
      </c>
      <c r="J16" s="1">
        <v>0.05</v>
      </c>
      <c r="K16" s="1">
        <v>0.05</v>
      </c>
      <c r="L16" s="1">
        <v>0.05</v>
      </c>
      <c r="M16" s="1">
        <v>0.05</v>
      </c>
      <c r="N16" s="1">
        <v>0.05</v>
      </c>
      <c r="O16" s="1">
        <v>0.05</v>
      </c>
      <c r="P16" s="1">
        <v>0.05</v>
      </c>
      <c r="Q16" s="2">
        <v>0.05</v>
      </c>
      <c r="R16" s="21">
        <v>0.05</v>
      </c>
      <c r="S16" s="1">
        <v>0.05</v>
      </c>
      <c r="T16" s="1">
        <v>0.05</v>
      </c>
      <c r="U16" s="2">
        <v>0.05</v>
      </c>
      <c r="V16" s="31">
        <v>0.05</v>
      </c>
      <c r="W16" s="31">
        <v>0.05</v>
      </c>
      <c r="X16" s="31"/>
      <c r="Y16" s="31"/>
      <c r="Z16" s="31"/>
      <c r="AA16" s="31"/>
      <c r="AC16" s="21">
        <f t="shared" si="11"/>
        <v>0</v>
      </c>
      <c r="AD16" s="1">
        <f t="shared" si="12"/>
        <v>0.5</v>
      </c>
      <c r="AE16" s="1">
        <f t="shared" si="13"/>
        <v>0.5</v>
      </c>
      <c r="AF16" s="1">
        <f t="shared" si="14"/>
        <v>0.1</v>
      </c>
      <c r="AG16" s="1">
        <f t="shared" si="15"/>
        <v>0.05</v>
      </c>
      <c r="AH16" s="1">
        <f t="shared" si="16"/>
        <v>0.05</v>
      </c>
      <c r="AI16" s="1">
        <f t="shared" si="17"/>
        <v>0.05</v>
      </c>
      <c r="AJ16" s="1">
        <f t="shared" si="18"/>
        <v>0.05</v>
      </c>
      <c r="AK16" s="1">
        <f t="shared" si="19"/>
        <v>0.05</v>
      </c>
      <c r="AL16" s="1">
        <f t="shared" si="20"/>
        <v>0.05</v>
      </c>
      <c r="AM16" s="1">
        <f t="shared" si="21"/>
        <v>0.05</v>
      </c>
      <c r="AN16" s="2">
        <f t="shared" si="22"/>
        <v>0.05</v>
      </c>
      <c r="AO16" s="21">
        <f t="shared" si="23"/>
        <v>0.05</v>
      </c>
      <c r="AP16" s="1">
        <f t="shared" si="24"/>
        <v>0.05</v>
      </c>
      <c r="AQ16" s="1">
        <f t="shared" si="25"/>
        <v>0.05</v>
      </c>
      <c r="AR16" s="2">
        <f t="shared" si="26"/>
        <v>0.05</v>
      </c>
      <c r="AS16" s="31">
        <f t="shared" si="27"/>
        <v>0.05</v>
      </c>
      <c r="AT16" s="31">
        <f t="shared" si="28"/>
        <v>0.05</v>
      </c>
      <c r="AU16" s="31">
        <f t="shared" si="29"/>
        <v>0</v>
      </c>
      <c r="AV16" s="31">
        <f t="shared" si="30"/>
        <v>0</v>
      </c>
      <c r="AW16" s="31">
        <f t="shared" si="31"/>
        <v>0</v>
      </c>
      <c r="AX16" s="31">
        <f t="shared" si="32"/>
        <v>0</v>
      </c>
      <c r="AY16" s="19"/>
      <c r="BA16" s="21">
        <f t="shared" si="52"/>
        <v>0</v>
      </c>
      <c r="BB16" s="1">
        <f t="shared" si="33"/>
        <v>1.4583333333333333</v>
      </c>
      <c r="BC16" s="1">
        <f t="shared" si="34"/>
        <v>1.4583333333333333</v>
      </c>
      <c r="BD16" s="1">
        <f t="shared" si="35"/>
        <v>0.29166666666666669</v>
      </c>
      <c r="BE16" s="1">
        <f t="shared" si="36"/>
        <v>0.14583333333333334</v>
      </c>
      <c r="BF16" s="1">
        <f t="shared" si="37"/>
        <v>0.14583333333333334</v>
      </c>
      <c r="BG16" s="1">
        <f t="shared" si="38"/>
        <v>0.14583333333333334</v>
      </c>
      <c r="BH16" s="1">
        <f t="shared" si="39"/>
        <v>0.14583333333333334</v>
      </c>
      <c r="BI16" s="1">
        <f t="shared" si="40"/>
        <v>0.14583333333333334</v>
      </c>
      <c r="BJ16" s="1">
        <f t="shared" si="41"/>
        <v>0.14583333333333334</v>
      </c>
      <c r="BK16" s="1">
        <f t="shared" si="42"/>
        <v>0.14583333333333334</v>
      </c>
      <c r="BL16" s="2">
        <f t="shared" si="43"/>
        <v>0.14583333333333334</v>
      </c>
      <c r="BM16" s="21">
        <f t="shared" si="53"/>
        <v>0.4375</v>
      </c>
      <c r="BN16" s="1">
        <f t="shared" si="44"/>
        <v>0.4375</v>
      </c>
      <c r="BO16" s="1">
        <f t="shared" si="45"/>
        <v>0.4375</v>
      </c>
      <c r="BP16" s="2">
        <f t="shared" si="46"/>
        <v>0.4375</v>
      </c>
      <c r="BQ16" s="31">
        <f t="shared" si="54"/>
        <v>1.75</v>
      </c>
      <c r="BR16" s="31">
        <f t="shared" si="47"/>
        <v>1.75</v>
      </c>
      <c r="BS16" s="31">
        <f t="shared" si="48"/>
        <v>0</v>
      </c>
      <c r="BT16" s="31">
        <f t="shared" si="49"/>
        <v>0</v>
      </c>
      <c r="BU16" s="31">
        <f t="shared" si="50"/>
        <v>0</v>
      </c>
      <c r="BV16" s="31">
        <f t="shared" si="51"/>
        <v>0</v>
      </c>
      <c r="BW16" s="19"/>
    </row>
    <row r="17" spans="1:75" x14ac:dyDescent="0.25">
      <c r="A17" s="70" t="s">
        <v>87</v>
      </c>
      <c r="B17" s="71" t="s">
        <v>75</v>
      </c>
      <c r="C17" s="8">
        <f>IF(B17&lt;&gt;"",VLOOKUP($B17,Cost!$A$2:$B$21,2,FALSE),"")</f>
        <v>45000</v>
      </c>
      <c r="D17" s="71" t="s">
        <v>50</v>
      </c>
      <c r="E17" s="37">
        <f t="shared" si="10"/>
        <v>1</v>
      </c>
      <c r="F17" s="21"/>
      <c r="G17" s="1"/>
      <c r="H17" s="1">
        <v>0.4</v>
      </c>
      <c r="I17" s="1">
        <v>0.2</v>
      </c>
      <c r="J17" s="1">
        <v>0.2</v>
      </c>
      <c r="K17" s="1">
        <v>0.2</v>
      </c>
      <c r="L17" s="1">
        <v>0.2</v>
      </c>
      <c r="M17" s="1">
        <v>0.2</v>
      </c>
      <c r="N17" s="1">
        <v>0.2</v>
      </c>
      <c r="O17" s="1">
        <v>0.2</v>
      </c>
      <c r="P17" s="1">
        <v>0.2</v>
      </c>
      <c r="Q17" s="2">
        <v>0.2</v>
      </c>
      <c r="R17" s="21">
        <v>0.2</v>
      </c>
      <c r="S17" s="1">
        <v>0.2</v>
      </c>
      <c r="T17" s="1">
        <v>0.2</v>
      </c>
      <c r="U17" s="2">
        <v>0.2</v>
      </c>
      <c r="V17" s="31">
        <v>0.2</v>
      </c>
      <c r="W17" s="31">
        <v>0.2</v>
      </c>
      <c r="X17" s="31"/>
      <c r="Y17" s="31"/>
      <c r="Z17" s="31"/>
      <c r="AA17" s="31"/>
      <c r="AC17" s="21">
        <f t="shared" si="11"/>
        <v>0</v>
      </c>
      <c r="AD17" s="1">
        <f t="shared" si="12"/>
        <v>0</v>
      </c>
      <c r="AE17" s="1">
        <f t="shared" si="13"/>
        <v>0.4</v>
      </c>
      <c r="AF17" s="1">
        <f t="shared" si="14"/>
        <v>0.2</v>
      </c>
      <c r="AG17" s="1">
        <f t="shared" si="15"/>
        <v>0.2</v>
      </c>
      <c r="AH17" s="1">
        <f t="shared" si="16"/>
        <v>0.2</v>
      </c>
      <c r="AI17" s="1">
        <f t="shared" si="17"/>
        <v>0.2</v>
      </c>
      <c r="AJ17" s="1">
        <f t="shared" si="18"/>
        <v>0.2</v>
      </c>
      <c r="AK17" s="1">
        <f t="shared" si="19"/>
        <v>0.2</v>
      </c>
      <c r="AL17" s="1">
        <f t="shared" si="20"/>
        <v>0.2</v>
      </c>
      <c r="AM17" s="1">
        <f t="shared" si="21"/>
        <v>0.2</v>
      </c>
      <c r="AN17" s="2">
        <f t="shared" si="22"/>
        <v>0.2</v>
      </c>
      <c r="AO17" s="21">
        <f t="shared" si="23"/>
        <v>0.2</v>
      </c>
      <c r="AP17" s="1">
        <f t="shared" si="24"/>
        <v>0.2</v>
      </c>
      <c r="AQ17" s="1">
        <f t="shared" si="25"/>
        <v>0.2</v>
      </c>
      <c r="AR17" s="2">
        <f t="shared" si="26"/>
        <v>0.2</v>
      </c>
      <c r="AS17" s="31">
        <f t="shared" si="27"/>
        <v>0.2</v>
      </c>
      <c r="AT17" s="31">
        <f t="shared" si="28"/>
        <v>0.2</v>
      </c>
      <c r="AU17" s="31">
        <f t="shared" si="29"/>
        <v>0</v>
      </c>
      <c r="AV17" s="31">
        <f t="shared" si="30"/>
        <v>0</v>
      </c>
      <c r="AW17" s="31">
        <f t="shared" si="31"/>
        <v>0</v>
      </c>
      <c r="AX17" s="31">
        <f t="shared" si="32"/>
        <v>0</v>
      </c>
      <c r="AY17" s="19"/>
      <c r="BA17" s="21">
        <f t="shared" si="52"/>
        <v>0</v>
      </c>
      <c r="BB17" s="1">
        <f t="shared" si="33"/>
        <v>0</v>
      </c>
      <c r="BC17" s="1">
        <f t="shared" si="34"/>
        <v>1.5</v>
      </c>
      <c r="BD17" s="1">
        <f t="shared" si="35"/>
        <v>0.75</v>
      </c>
      <c r="BE17" s="1">
        <f t="shared" si="36"/>
        <v>0.75</v>
      </c>
      <c r="BF17" s="1">
        <f t="shared" si="37"/>
        <v>0.75</v>
      </c>
      <c r="BG17" s="1">
        <f t="shared" si="38"/>
        <v>0.75</v>
      </c>
      <c r="BH17" s="1">
        <f t="shared" si="39"/>
        <v>0.75</v>
      </c>
      <c r="BI17" s="1">
        <f t="shared" si="40"/>
        <v>0.75</v>
      </c>
      <c r="BJ17" s="1">
        <f t="shared" si="41"/>
        <v>0.75</v>
      </c>
      <c r="BK17" s="1">
        <f t="shared" si="42"/>
        <v>0.75</v>
      </c>
      <c r="BL17" s="2">
        <f t="shared" si="43"/>
        <v>0.75</v>
      </c>
      <c r="BM17" s="21">
        <f t="shared" si="53"/>
        <v>2.25</v>
      </c>
      <c r="BN17" s="1">
        <f t="shared" si="44"/>
        <v>2.25</v>
      </c>
      <c r="BO17" s="1">
        <f t="shared" si="45"/>
        <v>2.25</v>
      </c>
      <c r="BP17" s="2">
        <f t="shared" si="46"/>
        <v>2.25</v>
      </c>
      <c r="BQ17" s="31">
        <f t="shared" si="54"/>
        <v>9</v>
      </c>
      <c r="BR17" s="31">
        <f t="shared" si="47"/>
        <v>9</v>
      </c>
      <c r="BS17" s="31">
        <f t="shared" si="48"/>
        <v>0</v>
      </c>
      <c r="BT17" s="31">
        <f t="shared" si="49"/>
        <v>0</v>
      </c>
      <c r="BU17" s="31">
        <f t="shared" si="50"/>
        <v>0</v>
      </c>
      <c r="BV17" s="31">
        <f t="shared" si="51"/>
        <v>0</v>
      </c>
      <c r="BW17" s="19"/>
    </row>
    <row r="18" spans="1:75" x14ac:dyDescent="0.25">
      <c r="A18" s="70"/>
      <c r="B18" s="71"/>
      <c r="C18" s="8" t="str">
        <f>IF(B18&lt;&gt;"",VLOOKUP($B18,Cost!$A$2:$B$21,2,FALSE),"")</f>
        <v/>
      </c>
      <c r="D18" s="71"/>
      <c r="E18" s="37">
        <f t="shared" si="10"/>
        <v>1</v>
      </c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1"/>
      <c r="S18" s="1"/>
      <c r="T18" s="1"/>
      <c r="U18" s="2"/>
      <c r="V18" s="31"/>
      <c r="W18" s="31"/>
      <c r="X18" s="31"/>
      <c r="Y18" s="31"/>
      <c r="Z18" s="31"/>
      <c r="AA18" s="31"/>
      <c r="AC18" s="21">
        <f t="shared" ref="AC18:AC37" si="56">IF(OR($D18="D",$D18="H"),F18*$E18*12,F18*$E18)</f>
        <v>0</v>
      </c>
      <c r="AD18" s="1">
        <f t="shared" ref="AD18:AD37" si="57">IF(OR($D18="D",$D18="H"),G18*$E18*12,G18*$E18)</f>
        <v>0</v>
      </c>
      <c r="AE18" s="1">
        <f t="shared" ref="AE18:AE37" si="58">IF(OR($D18="D",$D18="H"),H18*$E18*12,H18*$E18)</f>
        <v>0</v>
      </c>
      <c r="AF18" s="1">
        <f t="shared" ref="AF18:AF37" si="59">IF(OR($D18="D",$D18="H"),I18*$E18*12,I18*$E18)</f>
        <v>0</v>
      </c>
      <c r="AG18" s="1">
        <f t="shared" ref="AG18:AG37" si="60">IF(OR($D18="D",$D18="H"),J18*$E18*12,J18*$E18)</f>
        <v>0</v>
      </c>
      <c r="AH18" s="1">
        <f t="shared" ref="AH18:AH37" si="61">IF(OR($D18="D",$D18="H"),K18*$E18*12,K18*$E18)</f>
        <v>0</v>
      </c>
      <c r="AI18" s="1">
        <f t="shared" ref="AI18:AI37" si="62">IF(OR($D18="D",$D18="H"),L18*$E18*12,L18*$E18)</f>
        <v>0</v>
      </c>
      <c r="AJ18" s="1">
        <f t="shared" ref="AJ18:AJ37" si="63">IF(OR($D18="D",$D18="H"),M18*$E18*12,M18*$E18)</f>
        <v>0</v>
      </c>
      <c r="AK18" s="1">
        <f t="shared" ref="AK18:AK37" si="64">IF(OR($D18="D",$D18="H"),N18*$E18*12,N18*$E18)</f>
        <v>0</v>
      </c>
      <c r="AL18" s="1">
        <f t="shared" ref="AL18:AL37" si="65">IF(OR($D18="D",$D18="H"),O18*$E18*12,O18*$E18)</f>
        <v>0</v>
      </c>
      <c r="AM18" s="1">
        <f t="shared" ref="AM18:AM37" si="66">IF(OR($D18="D",$D18="H"),P18*$E18*12,P18*$E18)</f>
        <v>0</v>
      </c>
      <c r="AN18" s="2">
        <f t="shared" ref="AN18:AN37" si="67">IF(OR($D18="D",$D18="H"),Q18*$E18*12,Q18*$E18)</f>
        <v>0</v>
      </c>
      <c r="AO18" s="21">
        <f t="shared" ref="AO18:AO37" si="68">IF(OR($D18="D",$D18="H"),R18*$E18*4,R18*$E18)</f>
        <v>0</v>
      </c>
      <c r="AP18" s="1">
        <f t="shared" ref="AP18:AP37" si="69">IF(OR($D18="D",$D18="H"),S18*$E18*4,S18*$E18)</f>
        <v>0</v>
      </c>
      <c r="AQ18" s="1">
        <f t="shared" ref="AQ18:AQ37" si="70">IF(OR($D18="D",$D18="H"),T18*$E18*4,T18*$E18)</f>
        <v>0</v>
      </c>
      <c r="AR18" s="2">
        <f t="shared" ref="AR18:AR37" si="71">IF(OR($D18="D",$D18="H"),U18*$E18*4,U18*$E18)</f>
        <v>0</v>
      </c>
      <c r="AS18" s="31">
        <f t="shared" ref="AS18:AS37" si="72">IF(OR($D18="D",$D18="H"),V18*$E18*1,V18*$E18)</f>
        <v>0</v>
      </c>
      <c r="AT18" s="31">
        <f t="shared" ref="AT18:AT37" si="73">IF(OR($D18="D",$D18="H"),W18*$E18*1,W18*$E18)</f>
        <v>0</v>
      </c>
      <c r="AU18" s="31">
        <f t="shared" ref="AU18:AU37" si="74">IF(OR($D18="D",$D18="H"),X18*$E18*1,X18*$E18)</f>
        <v>0</v>
      </c>
      <c r="AV18" s="31">
        <f t="shared" ref="AV18:AV37" si="75">IF(OR($D18="D",$D18="H"),Y18*$E18*1,Y18*$E18)</f>
        <v>0</v>
      </c>
      <c r="AW18" s="31">
        <f t="shared" ref="AW18:AW37" si="76">IF(OR($D18="D",$D18="H"),Z18*$E18*1,Z18*$E18)</f>
        <v>0</v>
      </c>
      <c r="AX18" s="31">
        <f t="shared" ref="AX18:AX37" si="77">IF(OR($D18="D",$D18="H"),AA18*$E18*1,AA18*$E18)</f>
        <v>0</v>
      </c>
      <c r="AY18" s="19"/>
      <c r="BA18" s="21">
        <f t="shared" ref="BA18:BA37" si="78">IF($C18&lt;&gt;"",AC18*$C18/12/1000,0)</f>
        <v>0</v>
      </c>
      <c r="BB18" s="1">
        <f t="shared" ref="BB18:BB37" si="79">IF($C18&lt;&gt;"",AD18*$C18/12/1000,0)</f>
        <v>0</v>
      </c>
      <c r="BC18" s="1">
        <f t="shared" ref="BC18:BC37" si="80">IF($C18&lt;&gt;"",AE18*$C18/12/1000,0)</f>
        <v>0</v>
      </c>
      <c r="BD18" s="1">
        <f t="shared" ref="BD18:BD37" si="81">IF($C18&lt;&gt;"",AF18*$C18/12/1000,0)</f>
        <v>0</v>
      </c>
      <c r="BE18" s="1">
        <f t="shared" ref="BE18:BE37" si="82">IF($C18&lt;&gt;"",AG18*$C18/12/1000,0)</f>
        <v>0</v>
      </c>
      <c r="BF18" s="1">
        <f t="shared" ref="BF18:BF37" si="83">IF($C18&lt;&gt;"",AH18*$C18/12/1000,0)</f>
        <v>0</v>
      </c>
      <c r="BG18" s="1">
        <f t="shared" ref="BG18:BG37" si="84">IF($C18&lt;&gt;"",AI18*$C18/12/1000,0)</f>
        <v>0</v>
      </c>
      <c r="BH18" s="1">
        <f t="shared" ref="BH18:BH37" si="85">IF($C18&lt;&gt;"",AJ18*$C18/12/1000,0)</f>
        <v>0</v>
      </c>
      <c r="BI18" s="1">
        <f t="shared" ref="BI18:BI37" si="86">IF($C18&lt;&gt;"",AK18*$C18/12/1000,0)</f>
        <v>0</v>
      </c>
      <c r="BJ18" s="1">
        <f t="shared" ref="BJ18:BJ37" si="87">IF($C18&lt;&gt;"",AL18*$C18/12/1000,0)</f>
        <v>0</v>
      </c>
      <c r="BK18" s="1">
        <f t="shared" ref="BK18:BK37" si="88">IF($C18&lt;&gt;"",AM18*$C18/12/1000,0)</f>
        <v>0</v>
      </c>
      <c r="BL18" s="2">
        <f t="shared" ref="BL18:BL37" si="89">IF($C18&lt;&gt;"",AN18*$C18/12/1000,0)</f>
        <v>0</v>
      </c>
      <c r="BM18" s="21">
        <f t="shared" ref="BM18:BM37" si="90">IF($C18&lt;&gt;"",AO18*$C18/4/1000,0)</f>
        <v>0</v>
      </c>
      <c r="BN18" s="1">
        <f t="shared" ref="BN18:BN37" si="91">IF($C18&lt;&gt;"",AP18*$C18/4/1000,0)</f>
        <v>0</v>
      </c>
      <c r="BO18" s="1">
        <f t="shared" ref="BO18:BO37" si="92">IF($C18&lt;&gt;"",AQ18*$C18/4/1000,0)</f>
        <v>0</v>
      </c>
      <c r="BP18" s="2">
        <f t="shared" ref="BP18:BP37" si="93">IF($C18&lt;&gt;"",AR18*$C18/4/1000,0)</f>
        <v>0</v>
      </c>
      <c r="BQ18" s="31">
        <f t="shared" ref="BQ18:BQ37" si="94">IF($C18&lt;&gt;"",AS18*$C18/1000,0)</f>
        <v>0</v>
      </c>
      <c r="BR18" s="31">
        <f t="shared" ref="BR18:BR37" si="95">IF($C18&lt;&gt;"",AT18*$C18/1000,0)</f>
        <v>0</v>
      </c>
      <c r="BS18" s="31">
        <f t="shared" ref="BS18:BS37" si="96">IF($C18&lt;&gt;"",AU18*$C18/1000,0)</f>
        <v>0</v>
      </c>
      <c r="BT18" s="31">
        <f t="shared" ref="BT18:BT37" si="97">IF($C18&lt;&gt;"",AV18*$C18/1000,0)</f>
        <v>0</v>
      </c>
      <c r="BU18" s="31">
        <f t="shared" ref="BU18:BU37" si="98">IF($C18&lt;&gt;"",AW18*$C18/1000,0)</f>
        <v>0</v>
      </c>
      <c r="BV18" s="31">
        <f t="shared" ref="BV18:BV37" si="99">IF($C18&lt;&gt;"",AX18*$C18/1000,0)</f>
        <v>0</v>
      </c>
      <c r="BW18" s="19"/>
    </row>
    <row r="19" spans="1:75" x14ac:dyDescent="0.25">
      <c r="A19" s="70"/>
      <c r="B19" s="71"/>
      <c r="C19" s="8" t="str">
        <f>IF(B19&lt;&gt;"",VLOOKUP($B19,Cost!$A$2:$B$21,2,FALSE),"")</f>
        <v/>
      </c>
      <c r="D19" s="71"/>
      <c r="E19" s="37">
        <f t="shared" si="10"/>
        <v>1</v>
      </c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1"/>
      <c r="S19" s="1"/>
      <c r="T19" s="1"/>
      <c r="U19" s="2"/>
      <c r="V19" s="31"/>
      <c r="W19" s="31"/>
      <c r="X19" s="31"/>
      <c r="Y19" s="31"/>
      <c r="Z19" s="31"/>
      <c r="AA19" s="31"/>
      <c r="AC19" s="21">
        <f t="shared" si="56"/>
        <v>0</v>
      </c>
      <c r="AD19" s="1">
        <f t="shared" si="57"/>
        <v>0</v>
      </c>
      <c r="AE19" s="1">
        <f t="shared" si="58"/>
        <v>0</v>
      </c>
      <c r="AF19" s="1">
        <f t="shared" si="59"/>
        <v>0</v>
      </c>
      <c r="AG19" s="1">
        <f t="shared" si="60"/>
        <v>0</v>
      </c>
      <c r="AH19" s="1">
        <f t="shared" si="61"/>
        <v>0</v>
      </c>
      <c r="AI19" s="1">
        <f t="shared" si="62"/>
        <v>0</v>
      </c>
      <c r="AJ19" s="1">
        <f t="shared" si="63"/>
        <v>0</v>
      </c>
      <c r="AK19" s="1">
        <f t="shared" si="64"/>
        <v>0</v>
      </c>
      <c r="AL19" s="1">
        <f t="shared" si="65"/>
        <v>0</v>
      </c>
      <c r="AM19" s="1">
        <f t="shared" si="66"/>
        <v>0</v>
      </c>
      <c r="AN19" s="2">
        <f t="shared" si="67"/>
        <v>0</v>
      </c>
      <c r="AO19" s="21">
        <f t="shared" si="68"/>
        <v>0</v>
      </c>
      <c r="AP19" s="1">
        <f t="shared" si="69"/>
        <v>0</v>
      </c>
      <c r="AQ19" s="1">
        <f t="shared" si="70"/>
        <v>0</v>
      </c>
      <c r="AR19" s="2">
        <f t="shared" si="71"/>
        <v>0</v>
      </c>
      <c r="AS19" s="31">
        <f t="shared" si="72"/>
        <v>0</v>
      </c>
      <c r="AT19" s="31">
        <f t="shared" si="73"/>
        <v>0</v>
      </c>
      <c r="AU19" s="31">
        <f t="shared" si="74"/>
        <v>0</v>
      </c>
      <c r="AV19" s="31">
        <f t="shared" si="75"/>
        <v>0</v>
      </c>
      <c r="AW19" s="31">
        <f t="shared" si="76"/>
        <v>0</v>
      </c>
      <c r="AX19" s="31">
        <f t="shared" si="77"/>
        <v>0</v>
      </c>
      <c r="AY19" s="19"/>
      <c r="BA19" s="21">
        <f t="shared" si="78"/>
        <v>0</v>
      </c>
      <c r="BB19" s="1">
        <f t="shared" si="79"/>
        <v>0</v>
      </c>
      <c r="BC19" s="1">
        <f t="shared" si="80"/>
        <v>0</v>
      </c>
      <c r="BD19" s="1">
        <f t="shared" si="81"/>
        <v>0</v>
      </c>
      <c r="BE19" s="1">
        <f t="shared" si="82"/>
        <v>0</v>
      </c>
      <c r="BF19" s="1">
        <f t="shared" si="83"/>
        <v>0</v>
      </c>
      <c r="BG19" s="1">
        <f t="shared" si="84"/>
        <v>0</v>
      </c>
      <c r="BH19" s="1">
        <f t="shared" si="85"/>
        <v>0</v>
      </c>
      <c r="BI19" s="1">
        <f t="shared" si="86"/>
        <v>0</v>
      </c>
      <c r="BJ19" s="1">
        <f t="shared" si="87"/>
        <v>0</v>
      </c>
      <c r="BK19" s="1">
        <f t="shared" si="88"/>
        <v>0</v>
      </c>
      <c r="BL19" s="2">
        <f t="shared" si="89"/>
        <v>0</v>
      </c>
      <c r="BM19" s="21">
        <f t="shared" si="90"/>
        <v>0</v>
      </c>
      <c r="BN19" s="1">
        <f t="shared" si="91"/>
        <v>0</v>
      </c>
      <c r="BO19" s="1">
        <f t="shared" si="92"/>
        <v>0</v>
      </c>
      <c r="BP19" s="2">
        <f t="shared" si="93"/>
        <v>0</v>
      </c>
      <c r="BQ19" s="31">
        <f t="shared" si="94"/>
        <v>0</v>
      </c>
      <c r="BR19" s="31">
        <f t="shared" si="95"/>
        <v>0</v>
      </c>
      <c r="BS19" s="31">
        <f t="shared" si="96"/>
        <v>0</v>
      </c>
      <c r="BT19" s="31">
        <f t="shared" si="97"/>
        <v>0</v>
      </c>
      <c r="BU19" s="31">
        <f t="shared" si="98"/>
        <v>0</v>
      </c>
      <c r="BV19" s="31">
        <f t="shared" si="99"/>
        <v>0</v>
      </c>
      <c r="BW19" s="19"/>
    </row>
    <row r="20" spans="1:75" x14ac:dyDescent="0.25">
      <c r="A20" s="70"/>
      <c r="B20" s="71"/>
      <c r="C20" s="8" t="str">
        <f>IF(B20&lt;&gt;"",VLOOKUP($B20,Cost!$A$2:$B$21,2,FALSE),"")</f>
        <v/>
      </c>
      <c r="D20" s="71"/>
      <c r="E20" s="37">
        <f t="shared" si="10"/>
        <v>1</v>
      </c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1"/>
      <c r="S20" s="1"/>
      <c r="T20" s="1"/>
      <c r="U20" s="2"/>
      <c r="V20" s="31"/>
      <c r="W20" s="31"/>
      <c r="X20" s="31"/>
      <c r="Y20" s="31"/>
      <c r="Z20" s="31"/>
      <c r="AA20" s="31"/>
      <c r="AC20" s="21">
        <f t="shared" si="56"/>
        <v>0</v>
      </c>
      <c r="AD20" s="1">
        <f t="shared" si="57"/>
        <v>0</v>
      </c>
      <c r="AE20" s="1">
        <f t="shared" si="58"/>
        <v>0</v>
      </c>
      <c r="AF20" s="1">
        <f t="shared" si="59"/>
        <v>0</v>
      </c>
      <c r="AG20" s="1">
        <f t="shared" si="60"/>
        <v>0</v>
      </c>
      <c r="AH20" s="1">
        <f t="shared" si="61"/>
        <v>0</v>
      </c>
      <c r="AI20" s="1">
        <f t="shared" si="62"/>
        <v>0</v>
      </c>
      <c r="AJ20" s="1">
        <f t="shared" si="63"/>
        <v>0</v>
      </c>
      <c r="AK20" s="1">
        <f t="shared" si="64"/>
        <v>0</v>
      </c>
      <c r="AL20" s="1">
        <f t="shared" si="65"/>
        <v>0</v>
      </c>
      <c r="AM20" s="1">
        <f t="shared" si="66"/>
        <v>0</v>
      </c>
      <c r="AN20" s="2">
        <f t="shared" si="67"/>
        <v>0</v>
      </c>
      <c r="AO20" s="21">
        <f t="shared" si="68"/>
        <v>0</v>
      </c>
      <c r="AP20" s="1">
        <f t="shared" si="69"/>
        <v>0</v>
      </c>
      <c r="AQ20" s="1">
        <f t="shared" si="70"/>
        <v>0</v>
      </c>
      <c r="AR20" s="2">
        <f t="shared" si="71"/>
        <v>0</v>
      </c>
      <c r="AS20" s="31">
        <f t="shared" si="72"/>
        <v>0</v>
      </c>
      <c r="AT20" s="31">
        <f t="shared" si="73"/>
        <v>0</v>
      </c>
      <c r="AU20" s="31">
        <f t="shared" si="74"/>
        <v>0</v>
      </c>
      <c r="AV20" s="31">
        <f t="shared" si="75"/>
        <v>0</v>
      </c>
      <c r="AW20" s="31">
        <f t="shared" si="76"/>
        <v>0</v>
      </c>
      <c r="AX20" s="31">
        <f t="shared" si="77"/>
        <v>0</v>
      </c>
      <c r="AY20" s="19"/>
      <c r="BA20" s="21">
        <f t="shared" si="78"/>
        <v>0</v>
      </c>
      <c r="BB20" s="1">
        <f t="shared" si="79"/>
        <v>0</v>
      </c>
      <c r="BC20" s="1">
        <f t="shared" si="80"/>
        <v>0</v>
      </c>
      <c r="BD20" s="1">
        <f t="shared" si="81"/>
        <v>0</v>
      </c>
      <c r="BE20" s="1">
        <f t="shared" si="82"/>
        <v>0</v>
      </c>
      <c r="BF20" s="1">
        <f t="shared" si="83"/>
        <v>0</v>
      </c>
      <c r="BG20" s="1">
        <f t="shared" si="84"/>
        <v>0</v>
      </c>
      <c r="BH20" s="1">
        <f t="shared" si="85"/>
        <v>0</v>
      </c>
      <c r="BI20" s="1">
        <f t="shared" si="86"/>
        <v>0</v>
      </c>
      <c r="BJ20" s="1">
        <f t="shared" si="87"/>
        <v>0</v>
      </c>
      <c r="BK20" s="1">
        <f t="shared" si="88"/>
        <v>0</v>
      </c>
      <c r="BL20" s="2">
        <f t="shared" si="89"/>
        <v>0</v>
      </c>
      <c r="BM20" s="21">
        <f t="shared" si="90"/>
        <v>0</v>
      </c>
      <c r="BN20" s="1">
        <f t="shared" si="91"/>
        <v>0</v>
      </c>
      <c r="BO20" s="1">
        <f t="shared" si="92"/>
        <v>0</v>
      </c>
      <c r="BP20" s="2">
        <f t="shared" si="93"/>
        <v>0</v>
      </c>
      <c r="BQ20" s="31">
        <f t="shared" si="94"/>
        <v>0</v>
      </c>
      <c r="BR20" s="31">
        <f t="shared" si="95"/>
        <v>0</v>
      </c>
      <c r="BS20" s="31">
        <f t="shared" si="96"/>
        <v>0</v>
      </c>
      <c r="BT20" s="31">
        <f t="shared" si="97"/>
        <v>0</v>
      </c>
      <c r="BU20" s="31">
        <f t="shared" si="98"/>
        <v>0</v>
      </c>
      <c r="BV20" s="31">
        <f t="shared" si="99"/>
        <v>0</v>
      </c>
      <c r="BW20" s="19"/>
    </row>
    <row r="21" spans="1:75" x14ac:dyDescent="0.25">
      <c r="A21" s="70"/>
      <c r="B21" s="71"/>
      <c r="C21" s="8" t="str">
        <f>IF(B21&lt;&gt;"",VLOOKUP($B21,Cost!$A$2:$B$21,2,FALSE),"")</f>
        <v/>
      </c>
      <c r="D21" s="71"/>
      <c r="E21" s="37">
        <f t="shared" si="10"/>
        <v>1</v>
      </c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1"/>
      <c r="S21" s="1"/>
      <c r="T21" s="1"/>
      <c r="U21" s="2"/>
      <c r="V21" s="31"/>
      <c r="W21" s="31"/>
      <c r="X21" s="31"/>
      <c r="Y21" s="31"/>
      <c r="Z21" s="31"/>
      <c r="AA21" s="31"/>
      <c r="AC21" s="21">
        <f t="shared" si="56"/>
        <v>0</v>
      </c>
      <c r="AD21" s="1">
        <f t="shared" si="57"/>
        <v>0</v>
      </c>
      <c r="AE21" s="1">
        <f t="shared" si="58"/>
        <v>0</v>
      </c>
      <c r="AF21" s="1">
        <f t="shared" si="59"/>
        <v>0</v>
      </c>
      <c r="AG21" s="1">
        <f t="shared" si="60"/>
        <v>0</v>
      </c>
      <c r="AH21" s="1">
        <f t="shared" si="61"/>
        <v>0</v>
      </c>
      <c r="AI21" s="1">
        <f t="shared" si="62"/>
        <v>0</v>
      </c>
      <c r="AJ21" s="1">
        <f t="shared" si="63"/>
        <v>0</v>
      </c>
      <c r="AK21" s="1">
        <f t="shared" si="64"/>
        <v>0</v>
      </c>
      <c r="AL21" s="1">
        <f t="shared" si="65"/>
        <v>0</v>
      </c>
      <c r="AM21" s="1">
        <f t="shared" si="66"/>
        <v>0</v>
      </c>
      <c r="AN21" s="2">
        <f t="shared" si="67"/>
        <v>0</v>
      </c>
      <c r="AO21" s="21">
        <f t="shared" si="68"/>
        <v>0</v>
      </c>
      <c r="AP21" s="1">
        <f t="shared" si="69"/>
        <v>0</v>
      </c>
      <c r="AQ21" s="1">
        <f t="shared" si="70"/>
        <v>0</v>
      </c>
      <c r="AR21" s="2">
        <f t="shared" si="71"/>
        <v>0</v>
      </c>
      <c r="AS21" s="31">
        <f t="shared" si="72"/>
        <v>0</v>
      </c>
      <c r="AT21" s="31">
        <f t="shared" si="73"/>
        <v>0</v>
      </c>
      <c r="AU21" s="31">
        <f t="shared" si="74"/>
        <v>0</v>
      </c>
      <c r="AV21" s="31">
        <f t="shared" si="75"/>
        <v>0</v>
      </c>
      <c r="AW21" s="31">
        <f t="shared" si="76"/>
        <v>0</v>
      </c>
      <c r="AX21" s="31">
        <f t="shared" si="77"/>
        <v>0</v>
      </c>
      <c r="AY21" s="19"/>
      <c r="BA21" s="21">
        <f t="shared" si="78"/>
        <v>0</v>
      </c>
      <c r="BB21" s="1">
        <f t="shared" si="79"/>
        <v>0</v>
      </c>
      <c r="BC21" s="1">
        <f t="shared" si="80"/>
        <v>0</v>
      </c>
      <c r="BD21" s="1">
        <f t="shared" si="81"/>
        <v>0</v>
      </c>
      <c r="BE21" s="1">
        <f t="shared" si="82"/>
        <v>0</v>
      </c>
      <c r="BF21" s="1">
        <f t="shared" si="83"/>
        <v>0</v>
      </c>
      <c r="BG21" s="1">
        <f t="shared" si="84"/>
        <v>0</v>
      </c>
      <c r="BH21" s="1">
        <f t="shared" si="85"/>
        <v>0</v>
      </c>
      <c r="BI21" s="1">
        <f t="shared" si="86"/>
        <v>0</v>
      </c>
      <c r="BJ21" s="1">
        <f t="shared" si="87"/>
        <v>0</v>
      </c>
      <c r="BK21" s="1">
        <f t="shared" si="88"/>
        <v>0</v>
      </c>
      <c r="BL21" s="2">
        <f t="shared" si="89"/>
        <v>0</v>
      </c>
      <c r="BM21" s="21">
        <f t="shared" si="90"/>
        <v>0</v>
      </c>
      <c r="BN21" s="1">
        <f t="shared" si="91"/>
        <v>0</v>
      </c>
      <c r="BO21" s="1">
        <f t="shared" si="92"/>
        <v>0</v>
      </c>
      <c r="BP21" s="2">
        <f t="shared" si="93"/>
        <v>0</v>
      </c>
      <c r="BQ21" s="31">
        <f t="shared" si="94"/>
        <v>0</v>
      </c>
      <c r="BR21" s="31">
        <f t="shared" si="95"/>
        <v>0</v>
      </c>
      <c r="BS21" s="31">
        <f t="shared" si="96"/>
        <v>0</v>
      </c>
      <c r="BT21" s="31">
        <f t="shared" si="97"/>
        <v>0</v>
      </c>
      <c r="BU21" s="31">
        <f t="shared" si="98"/>
        <v>0</v>
      </c>
      <c r="BV21" s="31">
        <f t="shared" si="99"/>
        <v>0</v>
      </c>
      <c r="BW21" s="19"/>
    </row>
    <row r="22" spans="1:75" x14ac:dyDescent="0.25">
      <c r="A22" s="70"/>
      <c r="B22" s="71"/>
      <c r="C22" s="8" t="str">
        <f>IF(B22&lt;&gt;"",VLOOKUP($B22,Cost!$A$2:$B$21,2,FALSE),"")</f>
        <v/>
      </c>
      <c r="D22" s="71"/>
      <c r="E22" s="37">
        <f t="shared" si="10"/>
        <v>1</v>
      </c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1"/>
      <c r="S22" s="1"/>
      <c r="T22" s="1"/>
      <c r="U22" s="2"/>
      <c r="V22" s="31"/>
      <c r="W22" s="31"/>
      <c r="X22" s="31"/>
      <c r="Y22" s="31"/>
      <c r="Z22" s="31"/>
      <c r="AA22" s="31"/>
      <c r="AC22" s="21">
        <f t="shared" si="56"/>
        <v>0</v>
      </c>
      <c r="AD22" s="1">
        <f t="shared" si="57"/>
        <v>0</v>
      </c>
      <c r="AE22" s="1">
        <f t="shared" si="58"/>
        <v>0</v>
      </c>
      <c r="AF22" s="1">
        <f t="shared" si="59"/>
        <v>0</v>
      </c>
      <c r="AG22" s="1">
        <f t="shared" si="60"/>
        <v>0</v>
      </c>
      <c r="AH22" s="1">
        <f t="shared" si="61"/>
        <v>0</v>
      </c>
      <c r="AI22" s="1">
        <f t="shared" si="62"/>
        <v>0</v>
      </c>
      <c r="AJ22" s="1">
        <f t="shared" si="63"/>
        <v>0</v>
      </c>
      <c r="AK22" s="1">
        <f t="shared" si="64"/>
        <v>0</v>
      </c>
      <c r="AL22" s="1">
        <f t="shared" si="65"/>
        <v>0</v>
      </c>
      <c r="AM22" s="1">
        <f t="shared" si="66"/>
        <v>0</v>
      </c>
      <c r="AN22" s="2">
        <f t="shared" si="67"/>
        <v>0</v>
      </c>
      <c r="AO22" s="21">
        <f t="shared" si="68"/>
        <v>0</v>
      </c>
      <c r="AP22" s="1">
        <f t="shared" si="69"/>
        <v>0</v>
      </c>
      <c r="AQ22" s="1">
        <f t="shared" si="70"/>
        <v>0</v>
      </c>
      <c r="AR22" s="2">
        <f t="shared" si="71"/>
        <v>0</v>
      </c>
      <c r="AS22" s="31">
        <f t="shared" si="72"/>
        <v>0</v>
      </c>
      <c r="AT22" s="31">
        <f t="shared" si="73"/>
        <v>0</v>
      </c>
      <c r="AU22" s="31">
        <f t="shared" si="74"/>
        <v>0</v>
      </c>
      <c r="AV22" s="31">
        <f t="shared" si="75"/>
        <v>0</v>
      </c>
      <c r="AW22" s="31">
        <f t="shared" si="76"/>
        <v>0</v>
      </c>
      <c r="AX22" s="31">
        <f t="shared" si="77"/>
        <v>0</v>
      </c>
      <c r="AY22" s="19"/>
      <c r="BA22" s="21">
        <f t="shared" si="78"/>
        <v>0</v>
      </c>
      <c r="BB22" s="1">
        <f t="shared" si="79"/>
        <v>0</v>
      </c>
      <c r="BC22" s="1">
        <f t="shared" si="80"/>
        <v>0</v>
      </c>
      <c r="BD22" s="1">
        <f t="shared" si="81"/>
        <v>0</v>
      </c>
      <c r="BE22" s="1">
        <f t="shared" si="82"/>
        <v>0</v>
      </c>
      <c r="BF22" s="1">
        <f t="shared" si="83"/>
        <v>0</v>
      </c>
      <c r="BG22" s="1">
        <f t="shared" si="84"/>
        <v>0</v>
      </c>
      <c r="BH22" s="1">
        <f t="shared" si="85"/>
        <v>0</v>
      </c>
      <c r="BI22" s="1">
        <f t="shared" si="86"/>
        <v>0</v>
      </c>
      <c r="BJ22" s="1">
        <f t="shared" si="87"/>
        <v>0</v>
      </c>
      <c r="BK22" s="1">
        <f t="shared" si="88"/>
        <v>0</v>
      </c>
      <c r="BL22" s="2">
        <f t="shared" si="89"/>
        <v>0</v>
      </c>
      <c r="BM22" s="21">
        <f t="shared" si="90"/>
        <v>0</v>
      </c>
      <c r="BN22" s="1">
        <f t="shared" si="91"/>
        <v>0</v>
      </c>
      <c r="BO22" s="1">
        <f t="shared" si="92"/>
        <v>0</v>
      </c>
      <c r="BP22" s="2">
        <f t="shared" si="93"/>
        <v>0</v>
      </c>
      <c r="BQ22" s="31">
        <f t="shared" si="94"/>
        <v>0</v>
      </c>
      <c r="BR22" s="31">
        <f t="shared" si="95"/>
        <v>0</v>
      </c>
      <c r="BS22" s="31">
        <f t="shared" si="96"/>
        <v>0</v>
      </c>
      <c r="BT22" s="31">
        <f t="shared" si="97"/>
        <v>0</v>
      </c>
      <c r="BU22" s="31">
        <f t="shared" si="98"/>
        <v>0</v>
      </c>
      <c r="BV22" s="31">
        <f t="shared" si="99"/>
        <v>0</v>
      </c>
      <c r="BW22" s="19"/>
    </row>
    <row r="23" spans="1:75" x14ac:dyDescent="0.25">
      <c r="A23" s="70"/>
      <c r="B23" s="71"/>
      <c r="C23" s="8" t="str">
        <f>IF(B23&lt;&gt;"",VLOOKUP($B23,Cost!$A$2:$B$21,2,FALSE),"")</f>
        <v/>
      </c>
      <c r="D23" s="71"/>
      <c r="E23" s="37">
        <f t="shared" si="10"/>
        <v>1</v>
      </c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1"/>
      <c r="S23" s="1"/>
      <c r="T23" s="1"/>
      <c r="U23" s="2"/>
      <c r="V23" s="31"/>
      <c r="W23" s="31"/>
      <c r="X23" s="31"/>
      <c r="Y23" s="31"/>
      <c r="Z23" s="31"/>
      <c r="AA23" s="31"/>
      <c r="AC23" s="21">
        <f t="shared" si="56"/>
        <v>0</v>
      </c>
      <c r="AD23" s="1">
        <f t="shared" si="57"/>
        <v>0</v>
      </c>
      <c r="AE23" s="1">
        <f t="shared" si="58"/>
        <v>0</v>
      </c>
      <c r="AF23" s="1">
        <f t="shared" si="59"/>
        <v>0</v>
      </c>
      <c r="AG23" s="1">
        <f t="shared" si="60"/>
        <v>0</v>
      </c>
      <c r="AH23" s="1">
        <f t="shared" si="61"/>
        <v>0</v>
      </c>
      <c r="AI23" s="1">
        <f t="shared" si="62"/>
        <v>0</v>
      </c>
      <c r="AJ23" s="1">
        <f t="shared" si="63"/>
        <v>0</v>
      </c>
      <c r="AK23" s="1">
        <f t="shared" si="64"/>
        <v>0</v>
      </c>
      <c r="AL23" s="1">
        <f t="shared" si="65"/>
        <v>0</v>
      </c>
      <c r="AM23" s="1">
        <f t="shared" si="66"/>
        <v>0</v>
      </c>
      <c r="AN23" s="2">
        <f t="shared" si="67"/>
        <v>0</v>
      </c>
      <c r="AO23" s="21">
        <f t="shared" si="68"/>
        <v>0</v>
      </c>
      <c r="AP23" s="1">
        <f t="shared" si="69"/>
        <v>0</v>
      </c>
      <c r="AQ23" s="1">
        <f t="shared" si="70"/>
        <v>0</v>
      </c>
      <c r="AR23" s="2">
        <f t="shared" si="71"/>
        <v>0</v>
      </c>
      <c r="AS23" s="31">
        <f t="shared" si="72"/>
        <v>0</v>
      </c>
      <c r="AT23" s="31">
        <f t="shared" si="73"/>
        <v>0</v>
      </c>
      <c r="AU23" s="31">
        <f t="shared" si="74"/>
        <v>0</v>
      </c>
      <c r="AV23" s="31">
        <f t="shared" si="75"/>
        <v>0</v>
      </c>
      <c r="AW23" s="31">
        <f t="shared" si="76"/>
        <v>0</v>
      </c>
      <c r="AX23" s="31">
        <f t="shared" si="77"/>
        <v>0</v>
      </c>
      <c r="AY23" s="19"/>
      <c r="BA23" s="21">
        <f t="shared" si="78"/>
        <v>0</v>
      </c>
      <c r="BB23" s="1">
        <f t="shared" si="79"/>
        <v>0</v>
      </c>
      <c r="BC23" s="1">
        <f t="shared" si="80"/>
        <v>0</v>
      </c>
      <c r="BD23" s="1">
        <f t="shared" si="81"/>
        <v>0</v>
      </c>
      <c r="BE23" s="1">
        <f t="shared" si="82"/>
        <v>0</v>
      </c>
      <c r="BF23" s="1">
        <f t="shared" si="83"/>
        <v>0</v>
      </c>
      <c r="BG23" s="1">
        <f t="shared" si="84"/>
        <v>0</v>
      </c>
      <c r="BH23" s="1">
        <f t="shared" si="85"/>
        <v>0</v>
      </c>
      <c r="BI23" s="1">
        <f t="shared" si="86"/>
        <v>0</v>
      </c>
      <c r="BJ23" s="1">
        <f t="shared" si="87"/>
        <v>0</v>
      </c>
      <c r="BK23" s="1">
        <f t="shared" si="88"/>
        <v>0</v>
      </c>
      <c r="BL23" s="2">
        <f t="shared" si="89"/>
        <v>0</v>
      </c>
      <c r="BM23" s="21">
        <f t="shared" si="90"/>
        <v>0</v>
      </c>
      <c r="BN23" s="1">
        <f t="shared" si="91"/>
        <v>0</v>
      </c>
      <c r="BO23" s="1">
        <f t="shared" si="92"/>
        <v>0</v>
      </c>
      <c r="BP23" s="2">
        <f t="shared" si="93"/>
        <v>0</v>
      </c>
      <c r="BQ23" s="31">
        <f t="shared" si="94"/>
        <v>0</v>
      </c>
      <c r="BR23" s="31">
        <f t="shared" si="95"/>
        <v>0</v>
      </c>
      <c r="BS23" s="31">
        <f t="shared" si="96"/>
        <v>0</v>
      </c>
      <c r="BT23" s="31">
        <f t="shared" si="97"/>
        <v>0</v>
      </c>
      <c r="BU23" s="31">
        <f t="shared" si="98"/>
        <v>0</v>
      </c>
      <c r="BV23" s="31">
        <f t="shared" si="99"/>
        <v>0</v>
      </c>
      <c r="BW23" s="19"/>
    </row>
    <row r="24" spans="1:75" x14ac:dyDescent="0.25">
      <c r="A24" s="70"/>
      <c r="B24" s="71"/>
      <c r="C24" s="8" t="str">
        <f>IF(B24&lt;&gt;"",VLOOKUP($B24,Cost!$A$2:$B$21,2,FALSE),"")</f>
        <v/>
      </c>
      <c r="D24" s="71"/>
      <c r="E24" s="37">
        <f t="shared" si="10"/>
        <v>1</v>
      </c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1"/>
      <c r="S24" s="1"/>
      <c r="T24" s="1"/>
      <c r="U24" s="2"/>
      <c r="V24" s="31"/>
      <c r="W24" s="31"/>
      <c r="X24" s="31"/>
      <c r="Y24" s="31"/>
      <c r="Z24" s="31"/>
      <c r="AA24" s="31"/>
      <c r="AC24" s="21">
        <f t="shared" si="56"/>
        <v>0</v>
      </c>
      <c r="AD24" s="1">
        <f t="shared" si="57"/>
        <v>0</v>
      </c>
      <c r="AE24" s="1">
        <f t="shared" si="58"/>
        <v>0</v>
      </c>
      <c r="AF24" s="1">
        <f t="shared" si="59"/>
        <v>0</v>
      </c>
      <c r="AG24" s="1">
        <f t="shared" si="60"/>
        <v>0</v>
      </c>
      <c r="AH24" s="1">
        <f t="shared" si="61"/>
        <v>0</v>
      </c>
      <c r="AI24" s="1">
        <f t="shared" si="62"/>
        <v>0</v>
      </c>
      <c r="AJ24" s="1">
        <f t="shared" si="63"/>
        <v>0</v>
      </c>
      <c r="AK24" s="1">
        <f t="shared" si="64"/>
        <v>0</v>
      </c>
      <c r="AL24" s="1">
        <f t="shared" si="65"/>
        <v>0</v>
      </c>
      <c r="AM24" s="1">
        <f t="shared" si="66"/>
        <v>0</v>
      </c>
      <c r="AN24" s="2">
        <f t="shared" si="67"/>
        <v>0</v>
      </c>
      <c r="AO24" s="21">
        <f t="shared" si="68"/>
        <v>0</v>
      </c>
      <c r="AP24" s="1">
        <f t="shared" si="69"/>
        <v>0</v>
      </c>
      <c r="AQ24" s="1">
        <f t="shared" si="70"/>
        <v>0</v>
      </c>
      <c r="AR24" s="2">
        <f t="shared" si="71"/>
        <v>0</v>
      </c>
      <c r="AS24" s="31">
        <f t="shared" si="72"/>
        <v>0</v>
      </c>
      <c r="AT24" s="31">
        <f t="shared" si="73"/>
        <v>0</v>
      </c>
      <c r="AU24" s="31">
        <f t="shared" si="74"/>
        <v>0</v>
      </c>
      <c r="AV24" s="31">
        <f t="shared" si="75"/>
        <v>0</v>
      </c>
      <c r="AW24" s="31">
        <f t="shared" si="76"/>
        <v>0</v>
      </c>
      <c r="AX24" s="31">
        <f t="shared" si="77"/>
        <v>0</v>
      </c>
      <c r="AY24" s="19"/>
      <c r="BA24" s="21">
        <f t="shared" si="78"/>
        <v>0</v>
      </c>
      <c r="BB24" s="1">
        <f t="shared" si="79"/>
        <v>0</v>
      </c>
      <c r="BC24" s="1">
        <f t="shared" si="80"/>
        <v>0</v>
      </c>
      <c r="BD24" s="1">
        <f t="shared" si="81"/>
        <v>0</v>
      </c>
      <c r="BE24" s="1">
        <f t="shared" si="82"/>
        <v>0</v>
      </c>
      <c r="BF24" s="1">
        <f t="shared" si="83"/>
        <v>0</v>
      </c>
      <c r="BG24" s="1">
        <f t="shared" si="84"/>
        <v>0</v>
      </c>
      <c r="BH24" s="1">
        <f t="shared" si="85"/>
        <v>0</v>
      </c>
      <c r="BI24" s="1">
        <f t="shared" si="86"/>
        <v>0</v>
      </c>
      <c r="BJ24" s="1">
        <f t="shared" si="87"/>
        <v>0</v>
      </c>
      <c r="BK24" s="1">
        <f t="shared" si="88"/>
        <v>0</v>
      </c>
      <c r="BL24" s="2">
        <f t="shared" si="89"/>
        <v>0</v>
      </c>
      <c r="BM24" s="21">
        <f t="shared" si="90"/>
        <v>0</v>
      </c>
      <c r="BN24" s="1">
        <f t="shared" si="91"/>
        <v>0</v>
      </c>
      <c r="BO24" s="1">
        <f t="shared" si="92"/>
        <v>0</v>
      </c>
      <c r="BP24" s="2">
        <f t="shared" si="93"/>
        <v>0</v>
      </c>
      <c r="BQ24" s="31">
        <f t="shared" si="94"/>
        <v>0</v>
      </c>
      <c r="BR24" s="31">
        <f t="shared" si="95"/>
        <v>0</v>
      </c>
      <c r="BS24" s="31">
        <f t="shared" si="96"/>
        <v>0</v>
      </c>
      <c r="BT24" s="31">
        <f t="shared" si="97"/>
        <v>0</v>
      </c>
      <c r="BU24" s="31">
        <f t="shared" si="98"/>
        <v>0</v>
      </c>
      <c r="BV24" s="31">
        <f t="shared" si="99"/>
        <v>0</v>
      </c>
      <c r="BW24" s="19"/>
    </row>
    <row r="25" spans="1:75" ht="15.75" thickBot="1" x14ac:dyDescent="0.3">
      <c r="A25" s="70"/>
      <c r="B25" s="71"/>
      <c r="C25" s="8" t="str">
        <f>IF(B25&lt;&gt;"",VLOOKUP($B25,Cost!$A$2:$B$21,2,FALSE),"")</f>
        <v/>
      </c>
      <c r="D25" s="71"/>
      <c r="E25" s="37">
        <f t="shared" si="10"/>
        <v>1</v>
      </c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1"/>
      <c r="S25" s="1"/>
      <c r="T25" s="1"/>
      <c r="U25" s="2"/>
      <c r="V25" s="31"/>
      <c r="W25" s="31"/>
      <c r="X25" s="31"/>
      <c r="Y25" s="31"/>
      <c r="Z25" s="31"/>
      <c r="AA25" s="31"/>
      <c r="AC25" s="21">
        <f t="shared" si="56"/>
        <v>0</v>
      </c>
      <c r="AD25" s="1">
        <f t="shared" si="57"/>
        <v>0</v>
      </c>
      <c r="AE25" s="1">
        <f t="shared" si="58"/>
        <v>0</v>
      </c>
      <c r="AF25" s="1">
        <f t="shared" si="59"/>
        <v>0</v>
      </c>
      <c r="AG25" s="1">
        <f t="shared" si="60"/>
        <v>0</v>
      </c>
      <c r="AH25" s="1">
        <f t="shared" si="61"/>
        <v>0</v>
      </c>
      <c r="AI25" s="1">
        <f t="shared" si="62"/>
        <v>0</v>
      </c>
      <c r="AJ25" s="1">
        <f t="shared" si="63"/>
        <v>0</v>
      </c>
      <c r="AK25" s="1">
        <f t="shared" si="64"/>
        <v>0</v>
      </c>
      <c r="AL25" s="1">
        <f t="shared" si="65"/>
        <v>0</v>
      </c>
      <c r="AM25" s="1">
        <f t="shared" si="66"/>
        <v>0</v>
      </c>
      <c r="AN25" s="2">
        <f t="shared" si="67"/>
        <v>0</v>
      </c>
      <c r="AO25" s="21">
        <f t="shared" si="68"/>
        <v>0</v>
      </c>
      <c r="AP25" s="1">
        <f t="shared" si="69"/>
        <v>0</v>
      </c>
      <c r="AQ25" s="1">
        <f t="shared" si="70"/>
        <v>0</v>
      </c>
      <c r="AR25" s="2">
        <f t="shared" si="71"/>
        <v>0</v>
      </c>
      <c r="AS25" s="31">
        <f t="shared" si="72"/>
        <v>0</v>
      </c>
      <c r="AT25" s="31">
        <f t="shared" si="73"/>
        <v>0</v>
      </c>
      <c r="AU25" s="31">
        <f t="shared" si="74"/>
        <v>0</v>
      </c>
      <c r="AV25" s="31">
        <f t="shared" si="75"/>
        <v>0</v>
      </c>
      <c r="AW25" s="31">
        <f t="shared" si="76"/>
        <v>0</v>
      </c>
      <c r="AX25" s="31">
        <f t="shared" si="77"/>
        <v>0</v>
      </c>
      <c r="AY25" s="19"/>
      <c r="BA25" s="21">
        <f t="shared" si="78"/>
        <v>0</v>
      </c>
      <c r="BB25" s="1">
        <f t="shared" si="79"/>
        <v>0</v>
      </c>
      <c r="BC25" s="1">
        <f t="shared" si="80"/>
        <v>0</v>
      </c>
      <c r="BD25" s="1">
        <f t="shared" si="81"/>
        <v>0</v>
      </c>
      <c r="BE25" s="1">
        <f t="shared" si="82"/>
        <v>0</v>
      </c>
      <c r="BF25" s="1">
        <f t="shared" si="83"/>
        <v>0</v>
      </c>
      <c r="BG25" s="1">
        <f t="shared" si="84"/>
        <v>0</v>
      </c>
      <c r="BH25" s="1">
        <f t="shared" si="85"/>
        <v>0</v>
      </c>
      <c r="BI25" s="1">
        <f t="shared" si="86"/>
        <v>0</v>
      </c>
      <c r="BJ25" s="1">
        <f t="shared" si="87"/>
        <v>0</v>
      </c>
      <c r="BK25" s="1">
        <f t="shared" si="88"/>
        <v>0</v>
      </c>
      <c r="BL25" s="2">
        <f t="shared" si="89"/>
        <v>0</v>
      </c>
      <c r="BM25" s="21">
        <f t="shared" si="90"/>
        <v>0</v>
      </c>
      <c r="BN25" s="1">
        <f t="shared" si="91"/>
        <v>0</v>
      </c>
      <c r="BO25" s="1">
        <f t="shared" si="92"/>
        <v>0</v>
      </c>
      <c r="BP25" s="2">
        <f t="shared" si="93"/>
        <v>0</v>
      </c>
      <c r="BQ25" s="31">
        <f t="shared" si="94"/>
        <v>0</v>
      </c>
      <c r="BR25" s="31">
        <f t="shared" si="95"/>
        <v>0</v>
      </c>
      <c r="BS25" s="31">
        <f t="shared" si="96"/>
        <v>0</v>
      </c>
      <c r="BT25" s="31">
        <f t="shared" si="97"/>
        <v>0</v>
      </c>
      <c r="BU25" s="31">
        <f t="shared" si="98"/>
        <v>0</v>
      </c>
      <c r="BV25" s="31">
        <f t="shared" si="99"/>
        <v>0</v>
      </c>
      <c r="BW25" s="19"/>
    </row>
    <row r="26" spans="1:75" ht="15.75" thickBot="1" x14ac:dyDescent="0.3">
      <c r="AC26" s="60">
        <f>SUM(AC6:AC25)</f>
        <v>1.2545454545454544</v>
      </c>
      <c r="AD26" s="61">
        <f t="shared" ref="AD26:AX26" si="100">SUM(AD6:AD25)</f>
        <v>3.6090909090909085</v>
      </c>
      <c r="AE26" s="61">
        <f t="shared" si="100"/>
        <v>1.9727272727272727</v>
      </c>
      <c r="AF26" s="61">
        <f t="shared" si="100"/>
        <v>1</v>
      </c>
      <c r="AG26" s="61">
        <f t="shared" si="100"/>
        <v>0.90000000000000013</v>
      </c>
      <c r="AH26" s="61">
        <f t="shared" si="100"/>
        <v>0.95</v>
      </c>
      <c r="AI26" s="61">
        <f t="shared" si="100"/>
        <v>1</v>
      </c>
      <c r="AJ26" s="61">
        <f t="shared" si="100"/>
        <v>1.05</v>
      </c>
      <c r="AK26" s="61">
        <f t="shared" si="100"/>
        <v>1.1000000000000001</v>
      </c>
      <c r="AL26" s="61">
        <f t="shared" si="100"/>
        <v>1.1500000000000001</v>
      </c>
      <c r="AM26" s="61">
        <f t="shared" si="100"/>
        <v>1.2</v>
      </c>
      <c r="AN26" s="62">
        <f t="shared" si="100"/>
        <v>1.25</v>
      </c>
      <c r="AO26" s="60">
        <f t="shared" si="100"/>
        <v>1.3000000000000003</v>
      </c>
      <c r="AP26" s="61">
        <f t="shared" si="100"/>
        <v>1.35</v>
      </c>
      <c r="AQ26" s="61">
        <f t="shared" si="100"/>
        <v>1.4000000000000004</v>
      </c>
      <c r="AR26" s="62">
        <f t="shared" si="100"/>
        <v>1.4500000000000002</v>
      </c>
      <c r="AS26" s="63">
        <f t="shared" si="100"/>
        <v>2.0500000000000003</v>
      </c>
      <c r="AT26" s="63">
        <f t="shared" si="100"/>
        <v>2.5499999999999998</v>
      </c>
      <c r="AU26" s="63">
        <f t="shared" si="100"/>
        <v>0</v>
      </c>
      <c r="AV26" s="63">
        <f t="shared" si="100"/>
        <v>0</v>
      </c>
      <c r="AW26" s="63">
        <f t="shared" si="100"/>
        <v>0</v>
      </c>
      <c r="AX26" s="63">
        <f t="shared" si="100"/>
        <v>0</v>
      </c>
      <c r="AY26" s="50" t="s">
        <v>61</v>
      </c>
    </row>
    <row r="27" spans="1:75" ht="30.75" thickBot="1" x14ac:dyDescent="0.3">
      <c r="A27" s="91" t="s">
        <v>101</v>
      </c>
      <c r="AC27" s="64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6">
        <f>AVERAGE(AC26:AN26)</f>
        <v>1.3696969696969699</v>
      </c>
      <c r="AO27" s="64"/>
      <c r="AP27" s="65"/>
      <c r="AQ27" s="65"/>
      <c r="AR27" s="66">
        <f>AVERAGE(AO26:AR26)</f>
        <v>1.3750000000000002</v>
      </c>
      <c r="AS27" s="67">
        <f>AS26</f>
        <v>2.0500000000000003</v>
      </c>
      <c r="AT27" s="67">
        <f t="shared" ref="AT27:AX27" si="101">AT26</f>
        <v>2.5499999999999998</v>
      </c>
      <c r="AU27" s="67">
        <f t="shared" si="101"/>
        <v>0</v>
      </c>
      <c r="AV27" s="67">
        <f t="shared" si="101"/>
        <v>0</v>
      </c>
      <c r="AW27" s="67">
        <f t="shared" si="101"/>
        <v>0</v>
      </c>
      <c r="AX27" s="67">
        <f t="shared" si="101"/>
        <v>0</v>
      </c>
      <c r="AY27" s="57" t="s">
        <v>62</v>
      </c>
    </row>
    <row r="28" spans="1:75" ht="45.75" thickBot="1" x14ac:dyDescent="0.3">
      <c r="A28" s="68" t="s">
        <v>92</v>
      </c>
      <c r="B28" s="69" t="s">
        <v>93</v>
      </c>
      <c r="C28" s="69" t="s">
        <v>95</v>
      </c>
      <c r="D28" s="69" t="s">
        <v>68</v>
      </c>
      <c r="E28" s="69" t="s">
        <v>94</v>
      </c>
      <c r="F28" s="42" t="s">
        <v>20</v>
      </c>
      <c r="G28" s="43" t="s">
        <v>21</v>
      </c>
      <c r="H28" s="43" t="s">
        <v>22</v>
      </c>
      <c r="I28" s="43" t="s">
        <v>23</v>
      </c>
      <c r="J28" s="43" t="s">
        <v>24</v>
      </c>
      <c r="K28" s="43" t="s">
        <v>25</v>
      </c>
      <c r="L28" s="43" t="s">
        <v>26</v>
      </c>
      <c r="M28" s="43" t="s">
        <v>27</v>
      </c>
      <c r="N28" s="43" t="s">
        <v>28</v>
      </c>
      <c r="O28" s="43" t="s">
        <v>29</v>
      </c>
      <c r="P28" s="43" t="s">
        <v>30</v>
      </c>
      <c r="Q28" s="44" t="s">
        <v>31</v>
      </c>
      <c r="R28" s="42" t="s">
        <v>38</v>
      </c>
      <c r="S28" s="43" t="s">
        <v>39</v>
      </c>
      <c r="T28" s="43" t="s">
        <v>40</v>
      </c>
      <c r="U28" s="44" t="s">
        <v>41</v>
      </c>
      <c r="V28" s="45" t="s">
        <v>32</v>
      </c>
      <c r="W28" s="45" t="s">
        <v>33</v>
      </c>
      <c r="X28" s="45" t="s">
        <v>34</v>
      </c>
      <c r="Y28" s="45" t="s">
        <v>35</v>
      </c>
      <c r="Z28" s="45" t="s">
        <v>36</v>
      </c>
      <c r="AA28" s="45" t="s">
        <v>37</v>
      </c>
    </row>
    <row r="29" spans="1:75" x14ac:dyDescent="0.25">
      <c r="A29" s="70" t="s">
        <v>96</v>
      </c>
      <c r="B29" s="71" t="s">
        <v>97</v>
      </c>
      <c r="C29" s="71">
        <v>600</v>
      </c>
      <c r="D29" s="8" t="s">
        <v>68</v>
      </c>
      <c r="E29" s="71">
        <v>1</v>
      </c>
      <c r="F29" s="21"/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2">
        <v>1</v>
      </c>
      <c r="R29" s="21">
        <v>1</v>
      </c>
      <c r="S29" s="1">
        <v>1</v>
      </c>
      <c r="T29" s="1">
        <v>1</v>
      </c>
      <c r="U29" s="2">
        <v>1</v>
      </c>
      <c r="V29" s="31">
        <v>1</v>
      </c>
      <c r="W29" s="31">
        <v>1</v>
      </c>
      <c r="X29" s="31"/>
      <c r="Y29" s="31"/>
      <c r="Z29" s="31"/>
      <c r="AA29" s="31"/>
      <c r="AC29" s="87">
        <f t="shared" si="56"/>
        <v>0</v>
      </c>
      <c r="AD29" s="88">
        <f t="shared" si="57"/>
        <v>1</v>
      </c>
      <c r="AE29" s="88">
        <f t="shared" si="58"/>
        <v>1</v>
      </c>
      <c r="AF29" s="88">
        <f t="shared" si="59"/>
        <v>1</v>
      </c>
      <c r="AG29" s="88">
        <f t="shared" si="60"/>
        <v>1</v>
      </c>
      <c r="AH29" s="88">
        <f t="shared" si="61"/>
        <v>1</v>
      </c>
      <c r="AI29" s="88">
        <f t="shared" si="62"/>
        <v>1</v>
      </c>
      <c r="AJ29" s="88">
        <f t="shared" si="63"/>
        <v>1</v>
      </c>
      <c r="AK29" s="88">
        <f t="shared" si="64"/>
        <v>1</v>
      </c>
      <c r="AL29" s="88">
        <f t="shared" si="65"/>
        <v>1</v>
      </c>
      <c r="AM29" s="88">
        <f t="shared" si="66"/>
        <v>1</v>
      </c>
      <c r="AN29" s="89">
        <f t="shared" si="67"/>
        <v>1</v>
      </c>
      <c r="AO29" s="87">
        <f t="shared" si="68"/>
        <v>1</v>
      </c>
      <c r="AP29" s="88">
        <f t="shared" si="69"/>
        <v>1</v>
      </c>
      <c r="AQ29" s="88">
        <f t="shared" si="70"/>
        <v>1</v>
      </c>
      <c r="AR29" s="89">
        <f t="shared" si="71"/>
        <v>1</v>
      </c>
      <c r="AS29" s="90">
        <f t="shared" si="72"/>
        <v>1</v>
      </c>
      <c r="AT29" s="90">
        <f t="shared" si="73"/>
        <v>1</v>
      </c>
      <c r="AU29" s="90">
        <f t="shared" si="74"/>
        <v>0</v>
      </c>
      <c r="AV29" s="90">
        <f t="shared" si="75"/>
        <v>0</v>
      </c>
      <c r="AW29" s="90">
        <f t="shared" si="76"/>
        <v>0</v>
      </c>
      <c r="AX29" s="90">
        <f t="shared" si="77"/>
        <v>0</v>
      </c>
      <c r="AY29" s="19"/>
      <c r="BA29" s="21">
        <f t="shared" si="78"/>
        <v>0</v>
      </c>
      <c r="BB29" s="1">
        <f t="shared" si="79"/>
        <v>0.05</v>
      </c>
      <c r="BC29" s="1">
        <f t="shared" si="80"/>
        <v>0.05</v>
      </c>
      <c r="BD29" s="1">
        <f t="shared" si="81"/>
        <v>0.05</v>
      </c>
      <c r="BE29" s="1">
        <f t="shared" si="82"/>
        <v>0.05</v>
      </c>
      <c r="BF29" s="1">
        <f t="shared" si="83"/>
        <v>0.05</v>
      </c>
      <c r="BG29" s="1">
        <f t="shared" si="84"/>
        <v>0.05</v>
      </c>
      <c r="BH29" s="1">
        <f t="shared" si="85"/>
        <v>0.05</v>
      </c>
      <c r="BI29" s="1">
        <f t="shared" si="86"/>
        <v>0.05</v>
      </c>
      <c r="BJ29" s="1">
        <f t="shared" si="87"/>
        <v>0.05</v>
      </c>
      <c r="BK29" s="1">
        <f t="shared" si="88"/>
        <v>0.05</v>
      </c>
      <c r="BL29" s="2">
        <f t="shared" si="89"/>
        <v>0.05</v>
      </c>
      <c r="BM29" s="21">
        <f t="shared" si="90"/>
        <v>0.15</v>
      </c>
      <c r="BN29" s="1">
        <f t="shared" si="91"/>
        <v>0.15</v>
      </c>
      <c r="BO29" s="1">
        <f t="shared" si="92"/>
        <v>0.15</v>
      </c>
      <c r="BP29" s="2">
        <f t="shared" si="93"/>
        <v>0.15</v>
      </c>
      <c r="BQ29" s="31">
        <f t="shared" si="94"/>
        <v>0.6</v>
      </c>
      <c r="BR29" s="31">
        <f t="shared" si="95"/>
        <v>0.6</v>
      </c>
      <c r="BS29" s="31">
        <f t="shared" si="96"/>
        <v>0</v>
      </c>
      <c r="BT29" s="31">
        <f t="shared" si="97"/>
        <v>0</v>
      </c>
      <c r="BU29" s="31">
        <f t="shared" si="98"/>
        <v>0</v>
      </c>
      <c r="BV29" s="31">
        <f t="shared" si="99"/>
        <v>0</v>
      </c>
      <c r="BW29" s="19"/>
    </row>
    <row r="30" spans="1:75" x14ac:dyDescent="0.25">
      <c r="A30" s="70" t="s">
        <v>99</v>
      </c>
      <c r="B30" s="71" t="s">
        <v>98</v>
      </c>
      <c r="C30" s="71">
        <v>1000</v>
      </c>
      <c r="D30" s="8" t="s">
        <v>68</v>
      </c>
      <c r="E30" s="71">
        <v>1</v>
      </c>
      <c r="F30" s="21"/>
      <c r="G30" s="1"/>
      <c r="H30" s="1">
        <v>0.1</v>
      </c>
      <c r="I30" s="1">
        <f>H30*1.2</f>
        <v>0.12</v>
      </c>
      <c r="J30" s="1">
        <f t="shared" ref="J30:W30" si="102">I30*1.2</f>
        <v>0.14399999999999999</v>
      </c>
      <c r="K30" s="1">
        <f t="shared" si="102"/>
        <v>0.17279999999999998</v>
      </c>
      <c r="L30" s="1">
        <f t="shared" si="102"/>
        <v>0.20735999999999996</v>
      </c>
      <c r="M30" s="1">
        <f t="shared" si="102"/>
        <v>0.24883199999999994</v>
      </c>
      <c r="N30" s="1">
        <f t="shared" si="102"/>
        <v>0.29859839999999993</v>
      </c>
      <c r="O30" s="1">
        <f t="shared" si="102"/>
        <v>0.35831807999999993</v>
      </c>
      <c r="P30" s="1">
        <f t="shared" si="102"/>
        <v>0.42998169599999991</v>
      </c>
      <c r="Q30" s="2">
        <f t="shared" si="102"/>
        <v>0.51597803519999985</v>
      </c>
      <c r="R30" s="21">
        <f t="shared" si="102"/>
        <v>0.61917364223999982</v>
      </c>
      <c r="S30" s="1">
        <f t="shared" si="102"/>
        <v>0.74300837068799974</v>
      </c>
      <c r="T30" s="1">
        <f t="shared" si="102"/>
        <v>0.89161004482559969</v>
      </c>
      <c r="U30" s="2">
        <f t="shared" si="102"/>
        <v>1.0699320537907195</v>
      </c>
      <c r="V30" s="31">
        <f t="shared" si="102"/>
        <v>1.2839184645488635</v>
      </c>
      <c r="W30" s="31">
        <f t="shared" si="102"/>
        <v>1.5407021574586361</v>
      </c>
      <c r="X30" s="31"/>
      <c r="Y30" s="31"/>
      <c r="Z30" s="31"/>
      <c r="AA30" s="31"/>
      <c r="AC30" s="21">
        <f t="shared" si="56"/>
        <v>0</v>
      </c>
      <c r="AD30" s="1">
        <f t="shared" si="57"/>
        <v>0</v>
      </c>
      <c r="AE30" s="1">
        <f t="shared" si="58"/>
        <v>0.1</v>
      </c>
      <c r="AF30" s="1">
        <f t="shared" si="59"/>
        <v>0.12</v>
      </c>
      <c r="AG30" s="1">
        <f t="shared" si="60"/>
        <v>0.14399999999999999</v>
      </c>
      <c r="AH30" s="1">
        <f t="shared" si="61"/>
        <v>0.17279999999999998</v>
      </c>
      <c r="AI30" s="1">
        <f t="shared" si="62"/>
        <v>0.20735999999999996</v>
      </c>
      <c r="AJ30" s="1">
        <f t="shared" si="63"/>
        <v>0.24883199999999994</v>
      </c>
      <c r="AK30" s="1">
        <f t="shared" si="64"/>
        <v>0.29859839999999993</v>
      </c>
      <c r="AL30" s="1">
        <f t="shared" si="65"/>
        <v>0.35831807999999993</v>
      </c>
      <c r="AM30" s="1">
        <f t="shared" si="66"/>
        <v>0.42998169599999991</v>
      </c>
      <c r="AN30" s="2">
        <f t="shared" si="67"/>
        <v>0.51597803519999985</v>
      </c>
      <c r="AO30" s="21">
        <f t="shared" si="68"/>
        <v>0.61917364223999982</v>
      </c>
      <c r="AP30" s="1">
        <f t="shared" si="69"/>
        <v>0.74300837068799974</v>
      </c>
      <c r="AQ30" s="1">
        <f t="shared" si="70"/>
        <v>0.89161004482559969</v>
      </c>
      <c r="AR30" s="2">
        <f t="shared" si="71"/>
        <v>1.0699320537907195</v>
      </c>
      <c r="AS30" s="31">
        <f t="shared" si="72"/>
        <v>1.2839184645488635</v>
      </c>
      <c r="AT30" s="31">
        <f t="shared" si="73"/>
        <v>1.5407021574586361</v>
      </c>
      <c r="AU30" s="31">
        <f t="shared" si="74"/>
        <v>0</v>
      </c>
      <c r="AV30" s="31">
        <f t="shared" si="75"/>
        <v>0</v>
      </c>
      <c r="AW30" s="31">
        <f t="shared" si="76"/>
        <v>0</v>
      </c>
      <c r="AX30" s="31">
        <f t="shared" si="77"/>
        <v>0</v>
      </c>
      <c r="AY30" s="19"/>
      <c r="BA30" s="21">
        <f t="shared" si="78"/>
        <v>0</v>
      </c>
      <c r="BB30" s="1">
        <f t="shared" si="79"/>
        <v>0</v>
      </c>
      <c r="BC30" s="1">
        <f t="shared" si="80"/>
        <v>8.3333333333333332E-3</v>
      </c>
      <c r="BD30" s="1">
        <f t="shared" si="81"/>
        <v>0.01</v>
      </c>
      <c r="BE30" s="1">
        <f t="shared" si="82"/>
        <v>1.2E-2</v>
      </c>
      <c r="BF30" s="1">
        <f t="shared" si="83"/>
        <v>1.4399999999999998E-2</v>
      </c>
      <c r="BG30" s="1">
        <f t="shared" si="84"/>
        <v>1.7279999999999997E-2</v>
      </c>
      <c r="BH30" s="1">
        <f t="shared" si="85"/>
        <v>2.0735999999999994E-2</v>
      </c>
      <c r="BI30" s="1">
        <f t="shared" si="86"/>
        <v>2.4883199999999991E-2</v>
      </c>
      <c r="BJ30" s="1">
        <f t="shared" si="87"/>
        <v>2.9859839999999995E-2</v>
      </c>
      <c r="BK30" s="1">
        <f t="shared" si="88"/>
        <v>3.5831807999999986E-2</v>
      </c>
      <c r="BL30" s="2">
        <f t="shared" si="89"/>
        <v>4.2998169599999983E-2</v>
      </c>
      <c r="BM30" s="21">
        <f t="shared" si="90"/>
        <v>0.15479341055999996</v>
      </c>
      <c r="BN30" s="1">
        <f t="shared" si="91"/>
        <v>0.18575209267199994</v>
      </c>
      <c r="BO30" s="1">
        <f t="shared" si="92"/>
        <v>0.22290251120639992</v>
      </c>
      <c r="BP30" s="2">
        <f t="shared" si="93"/>
        <v>0.26748301344767988</v>
      </c>
      <c r="BQ30" s="31">
        <f t="shared" si="94"/>
        <v>1.2839184645488635</v>
      </c>
      <c r="BR30" s="31">
        <f t="shared" si="95"/>
        <v>1.5407021574586361</v>
      </c>
      <c r="BS30" s="31">
        <f t="shared" si="96"/>
        <v>0</v>
      </c>
      <c r="BT30" s="31">
        <f t="shared" si="97"/>
        <v>0</v>
      </c>
      <c r="BU30" s="31">
        <f t="shared" si="98"/>
        <v>0</v>
      </c>
      <c r="BV30" s="31">
        <f t="shared" si="99"/>
        <v>0</v>
      </c>
      <c r="BW30" s="19"/>
    </row>
    <row r="31" spans="1:75" x14ac:dyDescent="0.25">
      <c r="A31" s="70" t="s">
        <v>100</v>
      </c>
      <c r="B31" s="71" t="s">
        <v>97</v>
      </c>
      <c r="C31" s="71">
        <v>10000</v>
      </c>
      <c r="D31" s="8" t="s">
        <v>68</v>
      </c>
      <c r="E31" s="71">
        <v>1</v>
      </c>
      <c r="F31" s="21"/>
      <c r="G31" s="1"/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2">
        <v>1</v>
      </c>
      <c r="R31" s="21">
        <v>1</v>
      </c>
      <c r="S31" s="1">
        <v>1</v>
      </c>
      <c r="T31" s="1">
        <v>1</v>
      </c>
      <c r="U31" s="2">
        <v>1</v>
      </c>
      <c r="V31" s="31">
        <v>1</v>
      </c>
      <c r="W31" s="31">
        <v>1</v>
      </c>
      <c r="X31" s="31"/>
      <c r="Y31" s="31"/>
      <c r="Z31" s="31"/>
      <c r="AA31" s="31"/>
      <c r="AC31" s="21">
        <f t="shared" si="56"/>
        <v>0</v>
      </c>
      <c r="AD31" s="1">
        <f t="shared" si="57"/>
        <v>0</v>
      </c>
      <c r="AE31" s="1">
        <f t="shared" si="58"/>
        <v>1</v>
      </c>
      <c r="AF31" s="1">
        <f t="shared" si="59"/>
        <v>1</v>
      </c>
      <c r="AG31" s="1">
        <f t="shared" si="60"/>
        <v>1</v>
      </c>
      <c r="AH31" s="1">
        <f t="shared" si="61"/>
        <v>1</v>
      </c>
      <c r="AI31" s="1">
        <f t="shared" si="62"/>
        <v>1</v>
      </c>
      <c r="AJ31" s="1">
        <f t="shared" si="63"/>
        <v>1</v>
      </c>
      <c r="AK31" s="1">
        <f t="shared" si="64"/>
        <v>1</v>
      </c>
      <c r="AL31" s="1">
        <f t="shared" si="65"/>
        <v>1</v>
      </c>
      <c r="AM31" s="1">
        <f t="shared" si="66"/>
        <v>1</v>
      </c>
      <c r="AN31" s="2">
        <f t="shared" si="67"/>
        <v>1</v>
      </c>
      <c r="AO31" s="21">
        <f t="shared" si="68"/>
        <v>1</v>
      </c>
      <c r="AP31" s="1">
        <f t="shared" si="69"/>
        <v>1</v>
      </c>
      <c r="AQ31" s="1">
        <f t="shared" si="70"/>
        <v>1</v>
      </c>
      <c r="AR31" s="2">
        <f t="shared" si="71"/>
        <v>1</v>
      </c>
      <c r="AS31" s="31">
        <f t="shared" si="72"/>
        <v>1</v>
      </c>
      <c r="AT31" s="31">
        <f t="shared" si="73"/>
        <v>1</v>
      </c>
      <c r="AU31" s="31">
        <f t="shared" si="74"/>
        <v>0</v>
      </c>
      <c r="AV31" s="31">
        <f t="shared" si="75"/>
        <v>0</v>
      </c>
      <c r="AW31" s="31">
        <f t="shared" si="76"/>
        <v>0</v>
      </c>
      <c r="AX31" s="31">
        <f t="shared" si="77"/>
        <v>0</v>
      </c>
      <c r="AY31" s="19"/>
      <c r="BA31" s="21">
        <f t="shared" si="78"/>
        <v>0</v>
      </c>
      <c r="BB31" s="1">
        <f t="shared" si="79"/>
        <v>0</v>
      </c>
      <c r="BC31" s="1">
        <f t="shared" si="80"/>
        <v>0.83333333333333337</v>
      </c>
      <c r="BD31" s="1">
        <f t="shared" si="81"/>
        <v>0.83333333333333337</v>
      </c>
      <c r="BE31" s="1">
        <f t="shared" si="82"/>
        <v>0.83333333333333337</v>
      </c>
      <c r="BF31" s="1">
        <f t="shared" si="83"/>
        <v>0.83333333333333337</v>
      </c>
      <c r="BG31" s="1">
        <f t="shared" si="84"/>
        <v>0.83333333333333337</v>
      </c>
      <c r="BH31" s="1">
        <f t="shared" si="85"/>
        <v>0.83333333333333337</v>
      </c>
      <c r="BI31" s="1">
        <f t="shared" si="86"/>
        <v>0.83333333333333337</v>
      </c>
      <c r="BJ31" s="1">
        <f t="shared" si="87"/>
        <v>0.83333333333333337</v>
      </c>
      <c r="BK31" s="1">
        <f t="shared" si="88"/>
        <v>0.83333333333333337</v>
      </c>
      <c r="BL31" s="2">
        <f t="shared" si="89"/>
        <v>0.83333333333333337</v>
      </c>
      <c r="BM31" s="21">
        <f t="shared" si="90"/>
        <v>2.5</v>
      </c>
      <c r="BN31" s="1">
        <f t="shared" si="91"/>
        <v>2.5</v>
      </c>
      <c r="BO31" s="1">
        <f t="shared" si="92"/>
        <v>2.5</v>
      </c>
      <c r="BP31" s="2">
        <f t="shared" si="93"/>
        <v>2.5</v>
      </c>
      <c r="BQ31" s="31">
        <f t="shared" si="94"/>
        <v>10</v>
      </c>
      <c r="BR31" s="31">
        <f t="shared" si="95"/>
        <v>10</v>
      </c>
      <c r="BS31" s="31">
        <f t="shared" si="96"/>
        <v>0</v>
      </c>
      <c r="BT31" s="31">
        <f t="shared" si="97"/>
        <v>0</v>
      </c>
      <c r="BU31" s="31">
        <f t="shared" si="98"/>
        <v>0</v>
      </c>
      <c r="BV31" s="31">
        <f t="shared" si="99"/>
        <v>0</v>
      </c>
      <c r="BW31" s="19"/>
    </row>
    <row r="32" spans="1:75" x14ac:dyDescent="0.25">
      <c r="A32" s="70" t="s">
        <v>109</v>
      </c>
      <c r="B32" s="71" t="s">
        <v>97</v>
      </c>
      <c r="C32" s="71">
        <v>1000</v>
      </c>
      <c r="D32" s="8" t="s">
        <v>68</v>
      </c>
      <c r="E32" s="71">
        <v>1</v>
      </c>
      <c r="F32" s="21"/>
      <c r="G32" s="1"/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2">
        <v>1</v>
      </c>
      <c r="R32" s="21">
        <v>1</v>
      </c>
      <c r="S32" s="1">
        <v>1</v>
      </c>
      <c r="T32" s="1">
        <v>1</v>
      </c>
      <c r="U32" s="2">
        <v>1</v>
      </c>
      <c r="V32" s="31">
        <v>1</v>
      </c>
      <c r="W32" s="31">
        <v>1</v>
      </c>
      <c r="X32" s="31"/>
      <c r="Y32" s="31"/>
      <c r="Z32" s="31"/>
      <c r="AA32" s="31"/>
      <c r="AC32" s="21">
        <f t="shared" si="56"/>
        <v>0</v>
      </c>
      <c r="AD32" s="1">
        <f t="shared" si="57"/>
        <v>0</v>
      </c>
      <c r="AE32" s="1">
        <f t="shared" si="58"/>
        <v>1</v>
      </c>
      <c r="AF32" s="1">
        <f t="shared" si="59"/>
        <v>1</v>
      </c>
      <c r="AG32" s="1">
        <f t="shared" si="60"/>
        <v>1</v>
      </c>
      <c r="AH32" s="1">
        <f t="shared" si="61"/>
        <v>1</v>
      </c>
      <c r="AI32" s="1">
        <f t="shared" si="62"/>
        <v>1</v>
      </c>
      <c r="AJ32" s="1">
        <f t="shared" si="63"/>
        <v>1</v>
      </c>
      <c r="AK32" s="1">
        <f t="shared" si="64"/>
        <v>1</v>
      </c>
      <c r="AL32" s="1">
        <f t="shared" si="65"/>
        <v>1</v>
      </c>
      <c r="AM32" s="1">
        <f t="shared" si="66"/>
        <v>1</v>
      </c>
      <c r="AN32" s="2">
        <f t="shared" si="67"/>
        <v>1</v>
      </c>
      <c r="AO32" s="21">
        <f t="shared" si="68"/>
        <v>1</v>
      </c>
      <c r="AP32" s="1">
        <f t="shared" si="69"/>
        <v>1</v>
      </c>
      <c r="AQ32" s="1">
        <f t="shared" si="70"/>
        <v>1</v>
      </c>
      <c r="AR32" s="2">
        <f t="shared" si="71"/>
        <v>1</v>
      </c>
      <c r="AS32" s="31">
        <f t="shared" si="72"/>
        <v>1</v>
      </c>
      <c r="AT32" s="31">
        <f t="shared" si="73"/>
        <v>1</v>
      </c>
      <c r="AU32" s="31">
        <f t="shared" si="74"/>
        <v>0</v>
      </c>
      <c r="AV32" s="31">
        <f t="shared" si="75"/>
        <v>0</v>
      </c>
      <c r="AW32" s="31">
        <f t="shared" si="76"/>
        <v>0</v>
      </c>
      <c r="AX32" s="31">
        <f t="shared" si="77"/>
        <v>0</v>
      </c>
      <c r="AY32" s="19"/>
      <c r="BA32" s="21">
        <f t="shared" si="78"/>
        <v>0</v>
      </c>
      <c r="BB32" s="1">
        <f t="shared" si="79"/>
        <v>0</v>
      </c>
      <c r="BC32" s="1">
        <f t="shared" si="80"/>
        <v>8.3333333333333329E-2</v>
      </c>
      <c r="BD32" s="1">
        <f t="shared" si="81"/>
        <v>8.3333333333333329E-2</v>
      </c>
      <c r="BE32" s="1">
        <f t="shared" si="82"/>
        <v>8.3333333333333329E-2</v>
      </c>
      <c r="BF32" s="1">
        <f t="shared" si="83"/>
        <v>8.3333333333333329E-2</v>
      </c>
      <c r="BG32" s="1">
        <f t="shared" si="84"/>
        <v>8.3333333333333329E-2</v>
      </c>
      <c r="BH32" s="1">
        <f t="shared" si="85"/>
        <v>8.3333333333333329E-2</v>
      </c>
      <c r="BI32" s="1">
        <f t="shared" si="86"/>
        <v>8.3333333333333329E-2</v>
      </c>
      <c r="BJ32" s="1">
        <f t="shared" si="87"/>
        <v>8.3333333333333329E-2</v>
      </c>
      <c r="BK32" s="1">
        <f t="shared" si="88"/>
        <v>8.3333333333333329E-2</v>
      </c>
      <c r="BL32" s="2">
        <f t="shared" si="89"/>
        <v>8.3333333333333329E-2</v>
      </c>
      <c r="BM32" s="21">
        <f t="shared" si="90"/>
        <v>0.25</v>
      </c>
      <c r="BN32" s="1">
        <f t="shared" si="91"/>
        <v>0.25</v>
      </c>
      <c r="BO32" s="1">
        <f t="shared" si="92"/>
        <v>0.25</v>
      </c>
      <c r="BP32" s="2">
        <f t="shared" si="93"/>
        <v>0.25</v>
      </c>
      <c r="BQ32" s="31">
        <f t="shared" si="94"/>
        <v>1</v>
      </c>
      <c r="BR32" s="31">
        <f t="shared" si="95"/>
        <v>1</v>
      </c>
      <c r="BS32" s="31">
        <f t="shared" si="96"/>
        <v>0</v>
      </c>
      <c r="BT32" s="31">
        <f t="shared" si="97"/>
        <v>0</v>
      </c>
      <c r="BU32" s="31">
        <f t="shared" si="98"/>
        <v>0</v>
      </c>
      <c r="BV32" s="31">
        <f t="shared" si="99"/>
        <v>0</v>
      </c>
      <c r="BW32" s="19"/>
    </row>
    <row r="33" spans="1:76" x14ac:dyDescent="0.25">
      <c r="A33" s="70"/>
      <c r="B33" s="71"/>
      <c r="C33" s="71"/>
      <c r="D33" s="8" t="s">
        <v>68</v>
      </c>
      <c r="E33" s="71">
        <v>1</v>
      </c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1"/>
      <c r="S33" s="1"/>
      <c r="T33" s="1"/>
      <c r="U33" s="2"/>
      <c r="V33" s="31"/>
      <c r="W33" s="31"/>
      <c r="X33" s="31"/>
      <c r="Y33" s="31"/>
      <c r="Z33" s="31"/>
      <c r="AA33" s="31"/>
      <c r="AC33" s="21">
        <f t="shared" si="56"/>
        <v>0</v>
      </c>
      <c r="AD33" s="1">
        <f t="shared" si="57"/>
        <v>0</v>
      </c>
      <c r="AE33" s="1">
        <f t="shared" si="58"/>
        <v>0</v>
      </c>
      <c r="AF33" s="1">
        <f t="shared" si="59"/>
        <v>0</v>
      </c>
      <c r="AG33" s="1">
        <f t="shared" si="60"/>
        <v>0</v>
      </c>
      <c r="AH33" s="1">
        <f t="shared" si="61"/>
        <v>0</v>
      </c>
      <c r="AI33" s="1">
        <f t="shared" si="62"/>
        <v>0</v>
      </c>
      <c r="AJ33" s="1">
        <f t="shared" si="63"/>
        <v>0</v>
      </c>
      <c r="AK33" s="1">
        <f t="shared" si="64"/>
        <v>0</v>
      </c>
      <c r="AL33" s="1">
        <f t="shared" si="65"/>
        <v>0</v>
      </c>
      <c r="AM33" s="1">
        <f t="shared" si="66"/>
        <v>0</v>
      </c>
      <c r="AN33" s="2">
        <f t="shared" si="67"/>
        <v>0</v>
      </c>
      <c r="AO33" s="21">
        <f t="shared" si="68"/>
        <v>0</v>
      </c>
      <c r="AP33" s="1">
        <f t="shared" si="69"/>
        <v>0</v>
      </c>
      <c r="AQ33" s="1">
        <f t="shared" si="70"/>
        <v>0</v>
      </c>
      <c r="AR33" s="2">
        <f t="shared" si="71"/>
        <v>0</v>
      </c>
      <c r="AS33" s="31">
        <f t="shared" si="72"/>
        <v>0</v>
      </c>
      <c r="AT33" s="31">
        <f t="shared" si="73"/>
        <v>0</v>
      </c>
      <c r="AU33" s="31">
        <f t="shared" si="74"/>
        <v>0</v>
      </c>
      <c r="AV33" s="31">
        <f t="shared" si="75"/>
        <v>0</v>
      </c>
      <c r="AW33" s="31">
        <f t="shared" si="76"/>
        <v>0</v>
      </c>
      <c r="AX33" s="31">
        <f t="shared" si="77"/>
        <v>0</v>
      </c>
      <c r="AY33" s="19"/>
      <c r="BA33" s="21">
        <f t="shared" si="78"/>
        <v>0</v>
      </c>
      <c r="BB33" s="1">
        <f t="shared" si="79"/>
        <v>0</v>
      </c>
      <c r="BC33" s="1">
        <f t="shared" si="80"/>
        <v>0</v>
      </c>
      <c r="BD33" s="1">
        <f t="shared" si="81"/>
        <v>0</v>
      </c>
      <c r="BE33" s="1">
        <f t="shared" si="82"/>
        <v>0</v>
      </c>
      <c r="BF33" s="1">
        <f t="shared" si="83"/>
        <v>0</v>
      </c>
      <c r="BG33" s="1">
        <f t="shared" si="84"/>
        <v>0</v>
      </c>
      <c r="BH33" s="1">
        <f t="shared" si="85"/>
        <v>0</v>
      </c>
      <c r="BI33" s="1">
        <f t="shared" si="86"/>
        <v>0</v>
      </c>
      <c r="BJ33" s="1">
        <f t="shared" si="87"/>
        <v>0</v>
      </c>
      <c r="BK33" s="1">
        <f t="shared" si="88"/>
        <v>0</v>
      </c>
      <c r="BL33" s="2">
        <f t="shared" si="89"/>
        <v>0</v>
      </c>
      <c r="BM33" s="21">
        <f t="shared" si="90"/>
        <v>0</v>
      </c>
      <c r="BN33" s="1">
        <f t="shared" si="91"/>
        <v>0</v>
      </c>
      <c r="BO33" s="1">
        <f t="shared" si="92"/>
        <v>0</v>
      </c>
      <c r="BP33" s="2">
        <f t="shared" si="93"/>
        <v>0</v>
      </c>
      <c r="BQ33" s="31">
        <f t="shared" si="94"/>
        <v>0</v>
      </c>
      <c r="BR33" s="31">
        <f t="shared" si="95"/>
        <v>0</v>
      </c>
      <c r="BS33" s="31">
        <f t="shared" si="96"/>
        <v>0</v>
      </c>
      <c r="BT33" s="31">
        <f t="shared" si="97"/>
        <v>0</v>
      </c>
      <c r="BU33" s="31">
        <f t="shared" si="98"/>
        <v>0</v>
      </c>
      <c r="BV33" s="31">
        <f t="shared" si="99"/>
        <v>0</v>
      </c>
      <c r="BW33" s="19"/>
    </row>
    <row r="34" spans="1:76" x14ac:dyDescent="0.25">
      <c r="A34" s="70"/>
      <c r="B34" s="71"/>
      <c r="C34" s="71"/>
      <c r="D34" s="8" t="s">
        <v>68</v>
      </c>
      <c r="E34" s="71">
        <v>1</v>
      </c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1"/>
      <c r="S34" s="1"/>
      <c r="T34" s="1"/>
      <c r="U34" s="2"/>
      <c r="V34" s="31"/>
      <c r="W34" s="31"/>
      <c r="X34" s="31"/>
      <c r="Y34" s="31"/>
      <c r="Z34" s="31"/>
      <c r="AA34" s="31"/>
      <c r="AC34" s="21">
        <f t="shared" si="56"/>
        <v>0</v>
      </c>
      <c r="AD34" s="1">
        <f t="shared" si="57"/>
        <v>0</v>
      </c>
      <c r="AE34" s="1">
        <f t="shared" si="58"/>
        <v>0</v>
      </c>
      <c r="AF34" s="1">
        <f t="shared" si="59"/>
        <v>0</v>
      </c>
      <c r="AG34" s="1">
        <f t="shared" si="60"/>
        <v>0</v>
      </c>
      <c r="AH34" s="1">
        <f t="shared" si="61"/>
        <v>0</v>
      </c>
      <c r="AI34" s="1">
        <f t="shared" si="62"/>
        <v>0</v>
      </c>
      <c r="AJ34" s="1">
        <f t="shared" si="63"/>
        <v>0</v>
      </c>
      <c r="AK34" s="1">
        <f t="shared" si="64"/>
        <v>0</v>
      </c>
      <c r="AL34" s="1">
        <f t="shared" si="65"/>
        <v>0</v>
      </c>
      <c r="AM34" s="1">
        <f t="shared" si="66"/>
        <v>0</v>
      </c>
      <c r="AN34" s="2">
        <f t="shared" si="67"/>
        <v>0</v>
      </c>
      <c r="AO34" s="21">
        <f t="shared" si="68"/>
        <v>0</v>
      </c>
      <c r="AP34" s="1">
        <f t="shared" si="69"/>
        <v>0</v>
      </c>
      <c r="AQ34" s="1">
        <f t="shared" si="70"/>
        <v>0</v>
      </c>
      <c r="AR34" s="2">
        <f t="shared" si="71"/>
        <v>0</v>
      </c>
      <c r="AS34" s="31">
        <f t="shared" si="72"/>
        <v>0</v>
      </c>
      <c r="AT34" s="31">
        <f t="shared" si="73"/>
        <v>0</v>
      </c>
      <c r="AU34" s="31">
        <f t="shared" si="74"/>
        <v>0</v>
      </c>
      <c r="AV34" s="31">
        <f t="shared" si="75"/>
        <v>0</v>
      </c>
      <c r="AW34" s="31">
        <f t="shared" si="76"/>
        <v>0</v>
      </c>
      <c r="AX34" s="31">
        <f t="shared" si="77"/>
        <v>0</v>
      </c>
      <c r="AY34" s="19"/>
      <c r="BA34" s="21">
        <f t="shared" si="78"/>
        <v>0</v>
      </c>
      <c r="BB34" s="1">
        <f t="shared" si="79"/>
        <v>0</v>
      </c>
      <c r="BC34" s="1">
        <f t="shared" si="80"/>
        <v>0</v>
      </c>
      <c r="BD34" s="1">
        <f t="shared" si="81"/>
        <v>0</v>
      </c>
      <c r="BE34" s="1">
        <f t="shared" si="82"/>
        <v>0</v>
      </c>
      <c r="BF34" s="1">
        <f t="shared" si="83"/>
        <v>0</v>
      </c>
      <c r="BG34" s="1">
        <f t="shared" si="84"/>
        <v>0</v>
      </c>
      <c r="BH34" s="1">
        <f t="shared" si="85"/>
        <v>0</v>
      </c>
      <c r="BI34" s="1">
        <f t="shared" si="86"/>
        <v>0</v>
      </c>
      <c r="BJ34" s="1">
        <f t="shared" si="87"/>
        <v>0</v>
      </c>
      <c r="BK34" s="1">
        <f t="shared" si="88"/>
        <v>0</v>
      </c>
      <c r="BL34" s="2">
        <f t="shared" si="89"/>
        <v>0</v>
      </c>
      <c r="BM34" s="21">
        <f t="shared" si="90"/>
        <v>0</v>
      </c>
      <c r="BN34" s="1">
        <f t="shared" si="91"/>
        <v>0</v>
      </c>
      <c r="BO34" s="1">
        <f t="shared" si="92"/>
        <v>0</v>
      </c>
      <c r="BP34" s="2">
        <f t="shared" si="93"/>
        <v>0</v>
      </c>
      <c r="BQ34" s="31">
        <f t="shared" si="94"/>
        <v>0</v>
      </c>
      <c r="BR34" s="31">
        <f t="shared" si="95"/>
        <v>0</v>
      </c>
      <c r="BS34" s="31">
        <f t="shared" si="96"/>
        <v>0</v>
      </c>
      <c r="BT34" s="31">
        <f t="shared" si="97"/>
        <v>0</v>
      </c>
      <c r="BU34" s="31">
        <f t="shared" si="98"/>
        <v>0</v>
      </c>
      <c r="BV34" s="31">
        <f t="shared" si="99"/>
        <v>0</v>
      </c>
      <c r="BW34" s="19"/>
    </row>
    <row r="35" spans="1:76" x14ac:dyDescent="0.25">
      <c r="A35" s="70"/>
      <c r="B35" s="71"/>
      <c r="C35" s="71"/>
      <c r="D35" s="8" t="s">
        <v>68</v>
      </c>
      <c r="E35" s="71">
        <v>1</v>
      </c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1"/>
      <c r="S35" s="1"/>
      <c r="T35" s="1"/>
      <c r="U35" s="2"/>
      <c r="V35" s="31"/>
      <c r="W35" s="31"/>
      <c r="X35" s="31"/>
      <c r="Y35" s="31"/>
      <c r="Z35" s="31"/>
      <c r="AA35" s="31"/>
      <c r="AC35" s="21">
        <f t="shared" si="56"/>
        <v>0</v>
      </c>
      <c r="AD35" s="1">
        <f t="shared" si="57"/>
        <v>0</v>
      </c>
      <c r="AE35" s="1">
        <f t="shared" si="58"/>
        <v>0</v>
      </c>
      <c r="AF35" s="1">
        <f t="shared" si="59"/>
        <v>0</v>
      </c>
      <c r="AG35" s="1">
        <f t="shared" si="60"/>
        <v>0</v>
      </c>
      <c r="AH35" s="1">
        <f t="shared" si="61"/>
        <v>0</v>
      </c>
      <c r="AI35" s="1">
        <f t="shared" si="62"/>
        <v>0</v>
      </c>
      <c r="AJ35" s="1">
        <f t="shared" si="63"/>
        <v>0</v>
      </c>
      <c r="AK35" s="1">
        <f t="shared" si="64"/>
        <v>0</v>
      </c>
      <c r="AL35" s="1">
        <f t="shared" si="65"/>
        <v>0</v>
      </c>
      <c r="AM35" s="1">
        <f t="shared" si="66"/>
        <v>0</v>
      </c>
      <c r="AN35" s="2">
        <f t="shared" si="67"/>
        <v>0</v>
      </c>
      <c r="AO35" s="21">
        <f t="shared" si="68"/>
        <v>0</v>
      </c>
      <c r="AP35" s="1">
        <f t="shared" si="69"/>
        <v>0</v>
      </c>
      <c r="AQ35" s="1">
        <f t="shared" si="70"/>
        <v>0</v>
      </c>
      <c r="AR35" s="2">
        <f t="shared" si="71"/>
        <v>0</v>
      </c>
      <c r="AS35" s="31">
        <f t="shared" si="72"/>
        <v>0</v>
      </c>
      <c r="AT35" s="31">
        <f t="shared" si="73"/>
        <v>0</v>
      </c>
      <c r="AU35" s="31">
        <f t="shared" si="74"/>
        <v>0</v>
      </c>
      <c r="AV35" s="31">
        <f t="shared" si="75"/>
        <v>0</v>
      </c>
      <c r="AW35" s="31">
        <f t="shared" si="76"/>
        <v>0</v>
      </c>
      <c r="AX35" s="31">
        <f t="shared" si="77"/>
        <v>0</v>
      </c>
      <c r="AY35" s="19"/>
      <c r="BA35" s="21">
        <f t="shared" si="78"/>
        <v>0</v>
      </c>
      <c r="BB35" s="1">
        <f t="shared" si="79"/>
        <v>0</v>
      </c>
      <c r="BC35" s="1">
        <f t="shared" si="80"/>
        <v>0</v>
      </c>
      <c r="BD35" s="1">
        <f t="shared" si="81"/>
        <v>0</v>
      </c>
      <c r="BE35" s="1">
        <f t="shared" si="82"/>
        <v>0</v>
      </c>
      <c r="BF35" s="1">
        <f t="shared" si="83"/>
        <v>0</v>
      </c>
      <c r="BG35" s="1">
        <f t="shared" si="84"/>
        <v>0</v>
      </c>
      <c r="BH35" s="1">
        <f t="shared" si="85"/>
        <v>0</v>
      </c>
      <c r="BI35" s="1">
        <f t="shared" si="86"/>
        <v>0</v>
      </c>
      <c r="BJ35" s="1">
        <f t="shared" si="87"/>
        <v>0</v>
      </c>
      <c r="BK35" s="1">
        <f t="shared" si="88"/>
        <v>0</v>
      </c>
      <c r="BL35" s="2">
        <f t="shared" si="89"/>
        <v>0</v>
      </c>
      <c r="BM35" s="21">
        <f t="shared" si="90"/>
        <v>0</v>
      </c>
      <c r="BN35" s="1">
        <f t="shared" si="91"/>
        <v>0</v>
      </c>
      <c r="BO35" s="1">
        <f t="shared" si="92"/>
        <v>0</v>
      </c>
      <c r="BP35" s="2">
        <f t="shared" si="93"/>
        <v>0</v>
      </c>
      <c r="BQ35" s="31">
        <f t="shared" si="94"/>
        <v>0</v>
      </c>
      <c r="BR35" s="31">
        <f t="shared" si="95"/>
        <v>0</v>
      </c>
      <c r="BS35" s="31">
        <f t="shared" si="96"/>
        <v>0</v>
      </c>
      <c r="BT35" s="31">
        <f t="shared" si="97"/>
        <v>0</v>
      </c>
      <c r="BU35" s="31">
        <f t="shared" si="98"/>
        <v>0</v>
      </c>
      <c r="BV35" s="31">
        <f t="shared" si="99"/>
        <v>0</v>
      </c>
      <c r="BW35" s="19"/>
    </row>
    <row r="36" spans="1:76" x14ac:dyDescent="0.25">
      <c r="A36" s="70"/>
      <c r="B36" s="71"/>
      <c r="C36" s="71"/>
      <c r="D36" s="8" t="s">
        <v>68</v>
      </c>
      <c r="E36" s="71">
        <v>1</v>
      </c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1"/>
      <c r="S36" s="1"/>
      <c r="T36" s="1"/>
      <c r="U36" s="2"/>
      <c r="V36" s="31"/>
      <c r="W36" s="31"/>
      <c r="X36" s="31"/>
      <c r="Y36" s="31"/>
      <c r="Z36" s="31"/>
      <c r="AA36" s="31"/>
      <c r="AC36" s="21">
        <f t="shared" si="56"/>
        <v>0</v>
      </c>
      <c r="AD36" s="1">
        <f t="shared" si="57"/>
        <v>0</v>
      </c>
      <c r="AE36" s="1">
        <f t="shared" si="58"/>
        <v>0</v>
      </c>
      <c r="AF36" s="1">
        <f t="shared" si="59"/>
        <v>0</v>
      </c>
      <c r="AG36" s="1">
        <f t="shared" si="60"/>
        <v>0</v>
      </c>
      <c r="AH36" s="1">
        <f t="shared" si="61"/>
        <v>0</v>
      </c>
      <c r="AI36" s="1">
        <f t="shared" si="62"/>
        <v>0</v>
      </c>
      <c r="AJ36" s="1">
        <f t="shared" si="63"/>
        <v>0</v>
      </c>
      <c r="AK36" s="1">
        <f t="shared" si="64"/>
        <v>0</v>
      </c>
      <c r="AL36" s="1">
        <f t="shared" si="65"/>
        <v>0</v>
      </c>
      <c r="AM36" s="1">
        <f t="shared" si="66"/>
        <v>0</v>
      </c>
      <c r="AN36" s="2">
        <f t="shared" si="67"/>
        <v>0</v>
      </c>
      <c r="AO36" s="21">
        <f t="shared" si="68"/>
        <v>0</v>
      </c>
      <c r="AP36" s="1">
        <f t="shared" si="69"/>
        <v>0</v>
      </c>
      <c r="AQ36" s="1">
        <f t="shared" si="70"/>
        <v>0</v>
      </c>
      <c r="AR36" s="2">
        <f t="shared" si="71"/>
        <v>0</v>
      </c>
      <c r="AS36" s="31">
        <f t="shared" si="72"/>
        <v>0</v>
      </c>
      <c r="AT36" s="31">
        <f t="shared" si="73"/>
        <v>0</v>
      </c>
      <c r="AU36" s="31">
        <f t="shared" si="74"/>
        <v>0</v>
      </c>
      <c r="AV36" s="31">
        <f t="shared" si="75"/>
        <v>0</v>
      </c>
      <c r="AW36" s="31">
        <f t="shared" si="76"/>
        <v>0</v>
      </c>
      <c r="AX36" s="31">
        <f t="shared" si="77"/>
        <v>0</v>
      </c>
      <c r="AY36" s="19"/>
      <c r="BA36" s="21">
        <f t="shared" si="78"/>
        <v>0</v>
      </c>
      <c r="BB36" s="1">
        <f t="shared" si="79"/>
        <v>0</v>
      </c>
      <c r="BC36" s="1">
        <f t="shared" si="80"/>
        <v>0</v>
      </c>
      <c r="BD36" s="1">
        <f t="shared" si="81"/>
        <v>0</v>
      </c>
      <c r="BE36" s="1">
        <f t="shared" si="82"/>
        <v>0</v>
      </c>
      <c r="BF36" s="1">
        <f t="shared" si="83"/>
        <v>0</v>
      </c>
      <c r="BG36" s="1">
        <f t="shared" si="84"/>
        <v>0</v>
      </c>
      <c r="BH36" s="1">
        <f t="shared" si="85"/>
        <v>0</v>
      </c>
      <c r="BI36" s="1">
        <f t="shared" si="86"/>
        <v>0</v>
      </c>
      <c r="BJ36" s="1">
        <f t="shared" si="87"/>
        <v>0</v>
      </c>
      <c r="BK36" s="1">
        <f t="shared" si="88"/>
        <v>0</v>
      </c>
      <c r="BL36" s="2">
        <f t="shared" si="89"/>
        <v>0</v>
      </c>
      <c r="BM36" s="21">
        <f t="shared" si="90"/>
        <v>0</v>
      </c>
      <c r="BN36" s="1">
        <f t="shared" si="91"/>
        <v>0</v>
      </c>
      <c r="BO36" s="1">
        <f t="shared" si="92"/>
        <v>0</v>
      </c>
      <c r="BP36" s="2">
        <f t="shared" si="93"/>
        <v>0</v>
      </c>
      <c r="BQ36" s="31">
        <f t="shared" si="94"/>
        <v>0</v>
      </c>
      <c r="BR36" s="31">
        <f t="shared" si="95"/>
        <v>0</v>
      </c>
      <c r="BS36" s="31">
        <f t="shared" si="96"/>
        <v>0</v>
      </c>
      <c r="BT36" s="31">
        <f t="shared" si="97"/>
        <v>0</v>
      </c>
      <c r="BU36" s="31">
        <f t="shared" si="98"/>
        <v>0</v>
      </c>
      <c r="BV36" s="31">
        <f t="shared" si="99"/>
        <v>0</v>
      </c>
      <c r="BW36" s="19"/>
    </row>
    <row r="37" spans="1:76" x14ac:dyDescent="0.25">
      <c r="A37" s="70"/>
      <c r="B37" s="71"/>
      <c r="C37" s="71"/>
      <c r="D37" s="8" t="s">
        <v>68</v>
      </c>
      <c r="E37" s="71">
        <v>1</v>
      </c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1"/>
      <c r="S37" s="1"/>
      <c r="T37" s="1"/>
      <c r="U37" s="2"/>
      <c r="V37" s="31"/>
      <c r="W37" s="31"/>
      <c r="X37" s="31"/>
      <c r="Y37" s="31"/>
      <c r="Z37" s="31"/>
      <c r="AA37" s="31"/>
      <c r="AC37" s="21">
        <f t="shared" si="56"/>
        <v>0</v>
      </c>
      <c r="AD37" s="1">
        <f t="shared" si="57"/>
        <v>0</v>
      </c>
      <c r="AE37" s="1">
        <f t="shared" si="58"/>
        <v>0</v>
      </c>
      <c r="AF37" s="1">
        <f t="shared" si="59"/>
        <v>0</v>
      </c>
      <c r="AG37" s="1">
        <f t="shared" si="60"/>
        <v>0</v>
      </c>
      <c r="AH37" s="1">
        <f t="shared" si="61"/>
        <v>0</v>
      </c>
      <c r="AI37" s="1">
        <f t="shared" si="62"/>
        <v>0</v>
      </c>
      <c r="AJ37" s="1">
        <f t="shared" si="63"/>
        <v>0</v>
      </c>
      <c r="AK37" s="1">
        <f t="shared" si="64"/>
        <v>0</v>
      </c>
      <c r="AL37" s="1">
        <f t="shared" si="65"/>
        <v>0</v>
      </c>
      <c r="AM37" s="1">
        <f t="shared" si="66"/>
        <v>0</v>
      </c>
      <c r="AN37" s="2">
        <f t="shared" si="67"/>
        <v>0</v>
      </c>
      <c r="AO37" s="21">
        <f t="shared" si="68"/>
        <v>0</v>
      </c>
      <c r="AP37" s="1">
        <f t="shared" si="69"/>
        <v>0</v>
      </c>
      <c r="AQ37" s="1">
        <f t="shared" si="70"/>
        <v>0</v>
      </c>
      <c r="AR37" s="2">
        <f t="shared" si="71"/>
        <v>0</v>
      </c>
      <c r="AS37" s="31">
        <f t="shared" si="72"/>
        <v>0</v>
      </c>
      <c r="AT37" s="31">
        <f t="shared" si="73"/>
        <v>0</v>
      </c>
      <c r="AU37" s="31">
        <f t="shared" si="74"/>
        <v>0</v>
      </c>
      <c r="AV37" s="31">
        <f t="shared" si="75"/>
        <v>0</v>
      </c>
      <c r="AW37" s="31">
        <f t="shared" si="76"/>
        <v>0</v>
      </c>
      <c r="AX37" s="31">
        <f t="shared" si="77"/>
        <v>0</v>
      </c>
      <c r="AY37" s="19"/>
      <c r="BA37" s="21">
        <f t="shared" si="78"/>
        <v>0</v>
      </c>
      <c r="BB37" s="1">
        <f t="shared" si="79"/>
        <v>0</v>
      </c>
      <c r="BC37" s="1">
        <f t="shared" si="80"/>
        <v>0</v>
      </c>
      <c r="BD37" s="1">
        <f t="shared" si="81"/>
        <v>0</v>
      </c>
      <c r="BE37" s="1">
        <f t="shared" si="82"/>
        <v>0</v>
      </c>
      <c r="BF37" s="1">
        <f t="shared" si="83"/>
        <v>0</v>
      </c>
      <c r="BG37" s="1">
        <f t="shared" si="84"/>
        <v>0</v>
      </c>
      <c r="BH37" s="1">
        <f t="shared" si="85"/>
        <v>0</v>
      </c>
      <c r="BI37" s="1">
        <f t="shared" si="86"/>
        <v>0</v>
      </c>
      <c r="BJ37" s="1">
        <f t="shared" si="87"/>
        <v>0</v>
      </c>
      <c r="BK37" s="1">
        <f t="shared" si="88"/>
        <v>0</v>
      </c>
      <c r="BL37" s="2">
        <f t="shared" si="89"/>
        <v>0</v>
      </c>
      <c r="BM37" s="21">
        <f t="shared" si="90"/>
        <v>0</v>
      </c>
      <c r="BN37" s="1">
        <f t="shared" si="91"/>
        <v>0</v>
      </c>
      <c r="BO37" s="1">
        <f t="shared" si="92"/>
        <v>0</v>
      </c>
      <c r="BP37" s="2">
        <f t="shared" si="93"/>
        <v>0</v>
      </c>
      <c r="BQ37" s="31">
        <f t="shared" si="94"/>
        <v>0</v>
      </c>
      <c r="BR37" s="31">
        <f t="shared" si="95"/>
        <v>0</v>
      </c>
      <c r="BS37" s="31">
        <f t="shared" si="96"/>
        <v>0</v>
      </c>
      <c r="BT37" s="31">
        <f t="shared" si="97"/>
        <v>0</v>
      </c>
      <c r="BU37" s="31">
        <f t="shared" si="98"/>
        <v>0</v>
      </c>
      <c r="BV37" s="31">
        <f t="shared" si="99"/>
        <v>0</v>
      </c>
      <c r="BW37" s="19"/>
    </row>
    <row r="38" spans="1:76" x14ac:dyDescent="0.25">
      <c r="A38" s="70"/>
      <c r="B38" s="71"/>
      <c r="C38" s="71"/>
      <c r="D38" s="8" t="s">
        <v>68</v>
      </c>
      <c r="E38" s="71">
        <v>1</v>
      </c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1"/>
      <c r="S38" s="1"/>
      <c r="T38" s="1"/>
      <c r="U38" s="2"/>
      <c r="V38" s="31"/>
      <c r="W38" s="31"/>
      <c r="X38" s="31"/>
      <c r="Y38" s="31"/>
      <c r="Z38" s="31"/>
      <c r="AA38" s="31"/>
      <c r="AC38" s="21">
        <f t="shared" si="11"/>
        <v>0</v>
      </c>
      <c r="AD38" s="1">
        <f t="shared" si="12"/>
        <v>0</v>
      </c>
      <c r="AE38" s="1">
        <f t="shared" si="13"/>
        <v>0</v>
      </c>
      <c r="AF38" s="1">
        <f t="shared" si="14"/>
        <v>0</v>
      </c>
      <c r="AG38" s="1">
        <f t="shared" si="15"/>
        <v>0</v>
      </c>
      <c r="AH38" s="1">
        <f t="shared" si="16"/>
        <v>0</v>
      </c>
      <c r="AI38" s="1">
        <f t="shared" si="17"/>
        <v>0</v>
      </c>
      <c r="AJ38" s="1">
        <f t="shared" si="18"/>
        <v>0</v>
      </c>
      <c r="AK38" s="1">
        <f t="shared" si="19"/>
        <v>0</v>
      </c>
      <c r="AL38" s="1">
        <f t="shared" si="20"/>
        <v>0</v>
      </c>
      <c r="AM38" s="1">
        <f t="shared" si="21"/>
        <v>0</v>
      </c>
      <c r="AN38" s="2">
        <f t="shared" si="22"/>
        <v>0</v>
      </c>
      <c r="AO38" s="21">
        <f t="shared" si="23"/>
        <v>0</v>
      </c>
      <c r="AP38" s="1">
        <f t="shared" si="24"/>
        <v>0</v>
      </c>
      <c r="AQ38" s="1">
        <f t="shared" si="25"/>
        <v>0</v>
      </c>
      <c r="AR38" s="2">
        <f t="shared" si="26"/>
        <v>0</v>
      </c>
      <c r="AS38" s="31">
        <f t="shared" si="27"/>
        <v>0</v>
      </c>
      <c r="AT38" s="31">
        <f t="shared" si="28"/>
        <v>0</v>
      </c>
      <c r="AU38" s="31">
        <f t="shared" si="29"/>
        <v>0</v>
      </c>
      <c r="AV38" s="31">
        <f t="shared" si="30"/>
        <v>0</v>
      </c>
      <c r="AW38" s="31">
        <f t="shared" si="31"/>
        <v>0</v>
      </c>
      <c r="AX38" s="31">
        <f t="shared" si="32"/>
        <v>0</v>
      </c>
      <c r="AY38" s="19"/>
      <c r="BA38" s="21">
        <f t="shared" si="52"/>
        <v>0</v>
      </c>
      <c r="BB38" s="1">
        <f t="shared" si="33"/>
        <v>0</v>
      </c>
      <c r="BC38" s="1">
        <f t="shared" si="34"/>
        <v>0</v>
      </c>
      <c r="BD38" s="1">
        <f t="shared" si="35"/>
        <v>0</v>
      </c>
      <c r="BE38" s="1">
        <f t="shared" si="36"/>
        <v>0</v>
      </c>
      <c r="BF38" s="1">
        <f t="shared" si="37"/>
        <v>0</v>
      </c>
      <c r="BG38" s="1">
        <f t="shared" si="38"/>
        <v>0</v>
      </c>
      <c r="BH38" s="1">
        <f t="shared" si="39"/>
        <v>0</v>
      </c>
      <c r="BI38" s="1">
        <f t="shared" si="40"/>
        <v>0</v>
      </c>
      <c r="BJ38" s="1">
        <f t="shared" si="41"/>
        <v>0</v>
      </c>
      <c r="BK38" s="1">
        <f t="shared" si="42"/>
        <v>0</v>
      </c>
      <c r="BL38" s="2">
        <f t="shared" si="43"/>
        <v>0</v>
      </c>
      <c r="BM38" s="21">
        <f t="shared" si="53"/>
        <v>0</v>
      </c>
      <c r="BN38" s="1">
        <f t="shared" si="44"/>
        <v>0</v>
      </c>
      <c r="BO38" s="1">
        <f t="shared" si="45"/>
        <v>0</v>
      </c>
      <c r="BP38" s="2">
        <f t="shared" si="46"/>
        <v>0</v>
      </c>
      <c r="BQ38" s="31">
        <f t="shared" si="54"/>
        <v>0</v>
      </c>
      <c r="BR38" s="31">
        <f t="shared" si="47"/>
        <v>0</v>
      </c>
      <c r="BS38" s="31">
        <f t="shared" si="48"/>
        <v>0</v>
      </c>
      <c r="BT38" s="31">
        <f t="shared" si="49"/>
        <v>0</v>
      </c>
      <c r="BU38" s="31">
        <f t="shared" si="50"/>
        <v>0</v>
      </c>
      <c r="BV38" s="31">
        <f t="shared" si="51"/>
        <v>0</v>
      </c>
      <c r="BW38" s="19"/>
    </row>
    <row r="39" spans="1:76" ht="15.75" thickBot="1" x14ac:dyDescent="0.3">
      <c r="A39" s="72"/>
      <c r="B39" s="73"/>
      <c r="C39" s="73"/>
      <c r="D39" s="100" t="s">
        <v>68</v>
      </c>
      <c r="E39" s="86">
        <v>1</v>
      </c>
      <c r="F39" s="3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3"/>
      <c r="S39" s="3"/>
      <c r="T39" s="3"/>
      <c r="U39" s="4"/>
      <c r="V39" s="34"/>
      <c r="W39" s="34"/>
      <c r="X39" s="34"/>
      <c r="Y39" s="34"/>
      <c r="Z39" s="34"/>
      <c r="AA39" s="34"/>
      <c r="AC39" s="33">
        <f t="shared" si="11"/>
        <v>0</v>
      </c>
      <c r="AD39" s="3">
        <f t="shared" si="12"/>
        <v>0</v>
      </c>
      <c r="AE39" s="3">
        <f t="shared" si="13"/>
        <v>0</v>
      </c>
      <c r="AF39" s="3">
        <f t="shared" si="14"/>
        <v>0</v>
      </c>
      <c r="AG39" s="3">
        <f t="shared" si="15"/>
        <v>0</v>
      </c>
      <c r="AH39" s="3">
        <f t="shared" si="16"/>
        <v>0</v>
      </c>
      <c r="AI39" s="3">
        <f t="shared" si="17"/>
        <v>0</v>
      </c>
      <c r="AJ39" s="3">
        <f t="shared" si="18"/>
        <v>0</v>
      </c>
      <c r="AK39" s="3">
        <f t="shared" si="19"/>
        <v>0</v>
      </c>
      <c r="AL39" s="3">
        <f t="shared" si="20"/>
        <v>0</v>
      </c>
      <c r="AM39" s="3">
        <f t="shared" si="21"/>
        <v>0</v>
      </c>
      <c r="AN39" s="4">
        <f t="shared" si="22"/>
        <v>0</v>
      </c>
      <c r="AO39" s="33">
        <f t="shared" si="23"/>
        <v>0</v>
      </c>
      <c r="AP39" s="3">
        <f t="shared" si="24"/>
        <v>0</v>
      </c>
      <c r="AQ39" s="3">
        <f t="shared" si="25"/>
        <v>0</v>
      </c>
      <c r="AR39" s="4">
        <f t="shared" si="26"/>
        <v>0</v>
      </c>
      <c r="AS39" s="34">
        <f t="shared" si="27"/>
        <v>0</v>
      </c>
      <c r="AT39" s="34">
        <f t="shared" si="28"/>
        <v>0</v>
      </c>
      <c r="AU39" s="34">
        <f t="shared" si="29"/>
        <v>0</v>
      </c>
      <c r="AV39" s="34">
        <f t="shared" si="30"/>
        <v>0</v>
      </c>
      <c r="AW39" s="34">
        <f t="shared" si="31"/>
        <v>0</v>
      </c>
      <c r="AX39" s="34">
        <f t="shared" si="32"/>
        <v>0</v>
      </c>
      <c r="AY39" s="19"/>
      <c r="BA39" s="22">
        <f t="shared" si="52"/>
        <v>0</v>
      </c>
      <c r="BB39" s="23">
        <f t="shared" si="33"/>
        <v>0</v>
      </c>
      <c r="BC39" s="23">
        <f t="shared" si="34"/>
        <v>0</v>
      </c>
      <c r="BD39" s="23">
        <f t="shared" si="35"/>
        <v>0</v>
      </c>
      <c r="BE39" s="23">
        <f t="shared" si="36"/>
        <v>0</v>
      </c>
      <c r="BF39" s="23">
        <f t="shared" si="37"/>
        <v>0</v>
      </c>
      <c r="BG39" s="23">
        <f t="shared" si="38"/>
        <v>0</v>
      </c>
      <c r="BH39" s="23">
        <f t="shared" si="39"/>
        <v>0</v>
      </c>
      <c r="BI39" s="23">
        <f t="shared" si="40"/>
        <v>0</v>
      </c>
      <c r="BJ39" s="23">
        <f t="shared" si="41"/>
        <v>0</v>
      </c>
      <c r="BK39" s="23">
        <f t="shared" si="42"/>
        <v>0</v>
      </c>
      <c r="BL39" s="24">
        <f t="shared" si="43"/>
        <v>0</v>
      </c>
      <c r="BM39" s="22">
        <f t="shared" si="53"/>
        <v>0</v>
      </c>
      <c r="BN39" s="23">
        <f t="shared" si="44"/>
        <v>0</v>
      </c>
      <c r="BO39" s="23">
        <f t="shared" si="45"/>
        <v>0</v>
      </c>
      <c r="BP39" s="24">
        <f t="shared" si="46"/>
        <v>0</v>
      </c>
      <c r="BQ39" s="32">
        <f t="shared" si="54"/>
        <v>0</v>
      </c>
      <c r="BR39" s="32">
        <f t="shared" si="47"/>
        <v>0</v>
      </c>
      <c r="BS39" s="32">
        <f t="shared" si="48"/>
        <v>0</v>
      </c>
      <c r="BT39" s="32">
        <f t="shared" si="49"/>
        <v>0</v>
      </c>
      <c r="BU39" s="32">
        <f t="shared" si="50"/>
        <v>0</v>
      </c>
      <c r="BV39" s="32">
        <f t="shared" si="51"/>
        <v>0</v>
      </c>
      <c r="BW39" s="19"/>
    </row>
    <row r="40" spans="1:76" ht="15.75" thickBot="1" x14ac:dyDescent="0.3"/>
    <row r="41" spans="1:76" ht="15.75" thickBot="1" x14ac:dyDescent="0.3">
      <c r="BA41" s="42" t="str">
        <f>BA5</f>
        <v>m1</v>
      </c>
      <c r="BB41" s="43" t="str">
        <f t="shared" ref="BB41:BV41" si="103">BB5</f>
        <v>m2</v>
      </c>
      <c r="BC41" s="43" t="str">
        <f t="shared" si="103"/>
        <v>m3</v>
      </c>
      <c r="BD41" s="43" t="str">
        <f t="shared" si="103"/>
        <v>m4</v>
      </c>
      <c r="BE41" s="43" t="str">
        <f t="shared" si="103"/>
        <v>m5</v>
      </c>
      <c r="BF41" s="43" t="str">
        <f t="shared" si="103"/>
        <v>m6</v>
      </c>
      <c r="BG41" s="43" t="str">
        <f t="shared" si="103"/>
        <v>m7</v>
      </c>
      <c r="BH41" s="43" t="str">
        <f t="shared" si="103"/>
        <v>m8</v>
      </c>
      <c r="BI41" s="43" t="str">
        <f t="shared" si="103"/>
        <v>m9</v>
      </c>
      <c r="BJ41" s="43" t="str">
        <f t="shared" si="103"/>
        <v>m10</v>
      </c>
      <c r="BK41" s="43" t="str">
        <f t="shared" si="103"/>
        <v>m11</v>
      </c>
      <c r="BL41" s="44" t="str">
        <f t="shared" si="103"/>
        <v>m12</v>
      </c>
      <c r="BM41" s="42" t="str">
        <f t="shared" si="103"/>
        <v>Q5</v>
      </c>
      <c r="BN41" s="43" t="str">
        <f t="shared" si="103"/>
        <v>Q6</v>
      </c>
      <c r="BO41" s="43" t="str">
        <f t="shared" si="103"/>
        <v>Q7</v>
      </c>
      <c r="BP41" s="44" t="str">
        <f t="shared" si="103"/>
        <v>Q8</v>
      </c>
      <c r="BQ41" s="45" t="str">
        <f t="shared" si="103"/>
        <v>Y3</v>
      </c>
      <c r="BR41" s="45" t="str">
        <f t="shared" si="103"/>
        <v>Y4</v>
      </c>
      <c r="BS41" s="45" t="str">
        <f t="shared" si="103"/>
        <v>Y5</v>
      </c>
      <c r="BT41" s="45" t="str">
        <f t="shared" si="103"/>
        <v>Y6</v>
      </c>
      <c r="BU41" s="45" t="str">
        <f t="shared" si="103"/>
        <v>Y7</v>
      </c>
      <c r="BV41" s="45" t="str">
        <f t="shared" si="103"/>
        <v>Y8</v>
      </c>
    </row>
    <row r="42" spans="1:76" ht="29.25" customHeight="1" x14ac:dyDescent="0.25">
      <c r="BA42" s="46">
        <f t="shared" ref="BA42:BV42" si="104">SUM(BA6:BA39)</f>
        <v>6.2159090909090899</v>
      </c>
      <c r="BB42" s="47">
        <f t="shared" si="104"/>
        <v>15.167424242424241</v>
      </c>
      <c r="BC42" s="47">
        <f t="shared" si="104"/>
        <v>7.9749999999999996</v>
      </c>
      <c r="BD42" s="47">
        <f t="shared" si="104"/>
        <v>4.2266666666666657</v>
      </c>
      <c r="BE42" s="47">
        <f t="shared" si="104"/>
        <v>3.6453333333333329</v>
      </c>
      <c r="BF42" s="47">
        <f t="shared" si="104"/>
        <v>3.7519000000000005</v>
      </c>
      <c r="BG42" s="47">
        <f t="shared" si="104"/>
        <v>3.8589466666666667</v>
      </c>
      <c r="BH42" s="47">
        <f t="shared" si="104"/>
        <v>3.9665693333333332</v>
      </c>
      <c r="BI42" s="47">
        <f t="shared" si="104"/>
        <v>4.0748832000000004</v>
      </c>
      <c r="BJ42" s="47">
        <f t="shared" si="104"/>
        <v>4.1840265066666662</v>
      </c>
      <c r="BK42" s="47">
        <f t="shared" si="104"/>
        <v>4.294165141333333</v>
      </c>
      <c r="BL42" s="48">
        <f t="shared" si="104"/>
        <v>4.4054981695999995</v>
      </c>
      <c r="BM42" s="46">
        <f t="shared" si="104"/>
        <v>13.55479341056</v>
      </c>
      <c r="BN42" s="47">
        <f t="shared" si="104"/>
        <v>13.898252092672001</v>
      </c>
      <c r="BO42" s="47">
        <f t="shared" si="104"/>
        <v>14.2479025112064</v>
      </c>
      <c r="BP42" s="48">
        <f t="shared" si="104"/>
        <v>14.604983013447683</v>
      </c>
      <c r="BQ42" s="49">
        <f t="shared" si="104"/>
        <v>73.633918464548856</v>
      </c>
      <c r="BR42" s="49">
        <f t="shared" si="104"/>
        <v>86.390702157458634</v>
      </c>
      <c r="BS42" s="49">
        <f t="shared" si="104"/>
        <v>0</v>
      </c>
      <c r="BT42" s="49">
        <f t="shared" si="104"/>
        <v>0</v>
      </c>
      <c r="BU42" s="49">
        <f t="shared" si="104"/>
        <v>0</v>
      </c>
      <c r="BV42" s="49">
        <f t="shared" si="104"/>
        <v>0</v>
      </c>
      <c r="BW42" s="101" t="s">
        <v>57</v>
      </c>
      <c r="BX42" s="105" t="s">
        <v>91</v>
      </c>
    </row>
    <row r="43" spans="1:76" ht="29.25" customHeight="1" x14ac:dyDescent="0.25">
      <c r="BA43" s="12">
        <f>BA42</f>
        <v>6.2159090909090899</v>
      </c>
      <c r="BB43" s="37">
        <f>BB42</f>
        <v>15.167424242424241</v>
      </c>
      <c r="BC43" s="37">
        <f t="shared" ref="BC43:BL43" si="105">BC42</f>
        <v>7.9749999999999996</v>
      </c>
      <c r="BD43" s="37">
        <f t="shared" si="105"/>
        <v>4.2266666666666657</v>
      </c>
      <c r="BE43" s="37">
        <f t="shared" si="105"/>
        <v>3.6453333333333329</v>
      </c>
      <c r="BF43" s="37">
        <f t="shared" si="105"/>
        <v>3.7519000000000005</v>
      </c>
      <c r="BG43" s="37">
        <f t="shared" si="105"/>
        <v>3.8589466666666667</v>
      </c>
      <c r="BH43" s="37">
        <f t="shared" si="105"/>
        <v>3.9665693333333332</v>
      </c>
      <c r="BI43" s="37">
        <f t="shared" si="105"/>
        <v>4.0748832000000004</v>
      </c>
      <c r="BJ43" s="37">
        <f t="shared" si="105"/>
        <v>4.1840265066666662</v>
      </c>
      <c r="BK43" s="37">
        <f t="shared" si="105"/>
        <v>4.294165141333333</v>
      </c>
      <c r="BL43" s="37">
        <f t="shared" si="105"/>
        <v>4.4054981695999995</v>
      </c>
      <c r="BM43" s="12">
        <f>BM42/3</f>
        <v>4.5182644701866668</v>
      </c>
      <c r="BN43" s="37">
        <f t="shared" ref="BN43:BP43" si="106">BN42/3</f>
        <v>4.6327506975573334</v>
      </c>
      <c r="BO43" s="37">
        <f t="shared" si="106"/>
        <v>4.7493008370687999</v>
      </c>
      <c r="BP43" s="51">
        <f t="shared" si="106"/>
        <v>4.8683276711492276</v>
      </c>
      <c r="BQ43" s="52">
        <f>BQ42/12</f>
        <v>6.136159872045738</v>
      </c>
      <c r="BR43" s="52">
        <f t="shared" ref="BR43:BV43" si="107">BR42/12</f>
        <v>7.1992251797882192</v>
      </c>
      <c r="BS43" s="52">
        <f t="shared" si="107"/>
        <v>0</v>
      </c>
      <c r="BT43" s="52">
        <f t="shared" si="107"/>
        <v>0</v>
      </c>
      <c r="BU43" s="52">
        <f t="shared" si="107"/>
        <v>0</v>
      </c>
      <c r="BV43" s="52">
        <f t="shared" si="107"/>
        <v>0</v>
      </c>
      <c r="BW43" s="102" t="s">
        <v>66</v>
      </c>
      <c r="BX43" s="106" t="s">
        <v>91</v>
      </c>
    </row>
    <row r="44" spans="1:76" ht="15.75" thickBot="1" x14ac:dyDescent="0.3">
      <c r="BA44" s="53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>
        <f>SUM(BA42:BL42)</f>
        <v>65.766322350933336</v>
      </c>
      <c r="BM44" s="53"/>
      <c r="BN44" s="54"/>
      <c r="BO44" s="54"/>
      <c r="BP44" s="55">
        <f>SUM(BM42:BP42)</f>
        <v>56.305931027886089</v>
      </c>
      <c r="BQ44" s="56">
        <f>BQ42</f>
        <v>73.633918464548856</v>
      </c>
      <c r="BR44" s="56">
        <f t="shared" ref="BR44" si="108">BR42</f>
        <v>86.390702157458634</v>
      </c>
      <c r="BS44" s="56">
        <f t="shared" ref="BS44" si="109">BS42</f>
        <v>0</v>
      </c>
      <c r="BT44" s="56">
        <f t="shared" ref="BT44" si="110">BT42</f>
        <v>0</v>
      </c>
      <c r="BU44" s="56">
        <f t="shared" ref="BU44" si="111">BU42</f>
        <v>0</v>
      </c>
      <c r="BV44" s="56">
        <f t="shared" ref="BV44" si="112">BV42</f>
        <v>0</v>
      </c>
      <c r="BW44" s="103" t="s">
        <v>58</v>
      </c>
      <c r="BX44" s="57" t="s">
        <v>91</v>
      </c>
    </row>
    <row r="45" spans="1:76" ht="15.75" thickBot="1" x14ac:dyDescent="0.3">
      <c r="BA45" s="58" t="s">
        <v>64</v>
      </c>
      <c r="BB45" s="59"/>
      <c r="BC45" s="59"/>
      <c r="BD45" s="59">
        <f>SUM(BA42:BV42)</f>
        <v>282.09687400082692</v>
      </c>
      <c r="BE45" s="104" t="s">
        <v>91</v>
      </c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</sheetData>
  <dataValidations count="2">
    <dataValidation type="list" allowBlank="1" showInputMessage="1" showErrorMessage="1" sqref="B6:B25 B42">
      <formula1>List_Job_Level</formula1>
    </dataValidation>
    <dataValidation type="list" allowBlank="1" showInputMessage="1" showErrorMessage="1" sqref="D6:D25 D29:D39 D42">
      <formula1>List_Units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534C1FB6-E08F-49B7-876D-83B2B4A24B06}">
            <xm:f>AND(BA$4&gt;Cover!$D$12,BA$4&lt;=Cover!$D$13)</xm:f>
            <x14:dxf>
              <fill>
                <patternFill>
                  <bgColor rgb="FF92D050"/>
                </patternFill>
              </fill>
            </x14:dxf>
          </x14:cfRule>
          <x14:cfRule type="expression" priority="15" id="{E4FF1872-307A-4415-A613-2667BD8D829D}">
            <xm:f>BA$4&lt;=Cover!$D$12</xm:f>
            <x14:dxf>
              <fill>
                <patternFill>
                  <bgColor rgb="FFFFC000"/>
                </patternFill>
              </fill>
            </x14:dxf>
          </x14:cfRule>
          <xm:sqref>BA6:BV17 BA38:BV39</xm:sqref>
        </x14:conditionalFormatting>
        <x14:conditionalFormatting xmlns:xm="http://schemas.microsoft.com/office/excel/2006/main">
          <x14:cfRule type="expression" priority="19" id="{B58F0110-7991-43FF-B674-53C8AC9E1946}">
            <xm:f>AC$4&gt;Cover!$D$13</xm:f>
            <x14:dxf>
              <fill>
                <patternFill patternType="darkDown">
                  <bgColor theme="0"/>
                </patternFill>
              </fill>
            </x14:dxf>
          </x14:cfRule>
          <xm:sqref>AC6:AX17 AC38:AX39</xm:sqref>
        </x14:conditionalFormatting>
        <x14:conditionalFormatting xmlns:xm="http://schemas.microsoft.com/office/excel/2006/main">
          <x14:cfRule type="expression" priority="20" id="{7FF03A37-CBF9-44C4-80D1-1D58F9AD26EB}">
            <xm:f>AND(AC$4&gt;Cover!$D$12,AC$4&lt;=Cover!$D$13)</xm:f>
            <x14:dxf>
              <fill>
                <patternFill>
                  <bgColor rgb="FF92D050"/>
                </patternFill>
              </fill>
            </x14:dxf>
          </x14:cfRule>
          <x14:cfRule type="expression" priority="21" id="{4E837392-0092-454E-9F39-316009E4643E}">
            <xm:f>AC$4&lt;=Cover!$D$12</xm:f>
            <x14:dxf>
              <fill>
                <patternFill>
                  <bgColor rgb="FFFFC000"/>
                </patternFill>
              </fill>
            </x14:dxf>
          </x14:cfRule>
          <xm:sqref>AC6:AX17 AC38:AX39</xm:sqref>
        </x14:conditionalFormatting>
        <x14:conditionalFormatting xmlns:xm="http://schemas.microsoft.com/office/excel/2006/main">
          <x14:cfRule type="expression" priority="11" id="{6A6909FF-8AD9-4A56-99AB-FF66C24AA573}">
            <xm:f>AND(F$4&gt;Cover!$D$12,F$4&lt;=Cover!$D$13)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BCE9A4B5-273D-4CE6-9FF8-9FF93830CB8D}">
            <xm:f>F$4&lt;=Cover!$D$12</xm:f>
            <x14:dxf>
              <fill>
                <patternFill>
                  <bgColor rgb="FFFFC000"/>
                </patternFill>
              </fill>
            </x14:dxf>
          </x14:cfRule>
          <xm:sqref>F6:AA17 F38:AA39</xm:sqref>
        </x14:conditionalFormatting>
        <x14:conditionalFormatting xmlns:xm="http://schemas.microsoft.com/office/excel/2006/main">
          <x14:cfRule type="expression" priority="13" id="{3716777D-577E-4F96-AF76-928C1DCEA3AD}">
            <xm:f>BA$4&gt;Cover!$D$13</xm:f>
            <x14:dxf>
              <fill>
                <patternFill patternType="darkDown">
                  <bgColor theme="0"/>
                </patternFill>
              </fill>
            </x14:dxf>
          </x14:cfRule>
          <xm:sqref>BA6:BV17 BA38:BV39</xm:sqref>
        </x14:conditionalFormatting>
        <x14:conditionalFormatting xmlns:xm="http://schemas.microsoft.com/office/excel/2006/main">
          <x14:cfRule type="expression" priority="10" id="{FDDEDF4E-A645-44E2-A1A1-0528A98BB747}">
            <xm:f>F$4&gt;Cover!$D$13</xm:f>
            <x14:dxf>
              <fill>
                <patternFill patternType="darkDown">
                  <bgColor theme="0"/>
                </patternFill>
              </fill>
            </x14:dxf>
          </x14:cfRule>
          <xm:sqref>F6:AA17 F38:AA39</xm:sqref>
        </x14:conditionalFormatting>
        <x14:conditionalFormatting xmlns:xm="http://schemas.microsoft.com/office/excel/2006/main">
          <x14:cfRule type="expression" priority="5" id="{41E590EA-3787-45B9-BE2C-1B3562D3E497}">
            <xm:f>AND(BA$4&gt;Cover!$D$12,BA$4&lt;=Cover!$D$13)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CCE4C7BC-CE7D-422E-8D2A-2360E359527D}">
            <xm:f>BA$4&lt;=Cover!$D$12</xm:f>
            <x14:dxf>
              <fill>
                <patternFill>
                  <bgColor rgb="FFFFC000"/>
                </patternFill>
              </fill>
            </x14:dxf>
          </x14:cfRule>
          <xm:sqref>BA18:BV25 BA29:BV37</xm:sqref>
        </x14:conditionalFormatting>
        <x14:conditionalFormatting xmlns:xm="http://schemas.microsoft.com/office/excel/2006/main">
          <x14:cfRule type="expression" priority="7" id="{32ED0725-FC25-4AA4-88D4-590E98C44948}">
            <xm:f>AC$4&gt;Cover!$D$13</xm:f>
            <x14:dxf>
              <fill>
                <patternFill patternType="darkDown">
                  <bgColor theme="0"/>
                </patternFill>
              </fill>
            </x14:dxf>
          </x14:cfRule>
          <xm:sqref>AC18:AX25 AC29:AX37</xm:sqref>
        </x14:conditionalFormatting>
        <x14:conditionalFormatting xmlns:xm="http://schemas.microsoft.com/office/excel/2006/main">
          <x14:cfRule type="expression" priority="8" id="{E23FAB98-B53A-4FCF-BE69-C0911A1FFB73}">
            <xm:f>AND(AC$4&gt;Cover!$D$12,AC$4&lt;=Cover!$D$13)</xm:f>
            <x14:dxf>
              <fill>
                <patternFill>
                  <bgColor rgb="FF92D050"/>
                </patternFill>
              </fill>
            </x14:dxf>
          </x14:cfRule>
          <x14:cfRule type="expression" priority="9" id="{A60D5058-4943-4A9A-B013-6455198FFE70}">
            <xm:f>AC$4&lt;=Cover!$D$12</xm:f>
            <x14:dxf>
              <fill>
                <patternFill>
                  <bgColor rgb="FFFFC000"/>
                </patternFill>
              </fill>
            </x14:dxf>
          </x14:cfRule>
          <xm:sqref>AC18:AX25 AC29:AX37</xm:sqref>
        </x14:conditionalFormatting>
        <x14:conditionalFormatting xmlns:xm="http://schemas.microsoft.com/office/excel/2006/main">
          <x14:cfRule type="expression" priority="2" id="{FA166173-1DFF-40CF-9C02-FCE5448FC900}">
            <xm:f>AND(F$4&gt;Cover!$D$12,F$4&lt;=Cover!$D$13)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B607E5E1-C668-4390-AAD3-B723E355F07A}">
            <xm:f>F$4&lt;=Cover!$D$12</xm:f>
            <x14:dxf>
              <fill>
                <patternFill>
                  <bgColor rgb="FFFFC000"/>
                </patternFill>
              </fill>
            </x14:dxf>
          </x14:cfRule>
          <xm:sqref>F18:AA25 F29:AA37</xm:sqref>
        </x14:conditionalFormatting>
        <x14:conditionalFormatting xmlns:xm="http://schemas.microsoft.com/office/excel/2006/main">
          <x14:cfRule type="expression" priority="4" id="{F6CE1777-408D-442F-9531-96101EF9ACF1}">
            <xm:f>BA$4&gt;Cover!$D$13</xm:f>
            <x14:dxf>
              <fill>
                <patternFill patternType="darkDown">
                  <bgColor theme="0"/>
                </patternFill>
              </fill>
            </x14:dxf>
          </x14:cfRule>
          <xm:sqref>BA18:BV25 BA29:BV37</xm:sqref>
        </x14:conditionalFormatting>
        <x14:conditionalFormatting xmlns:xm="http://schemas.microsoft.com/office/excel/2006/main">
          <x14:cfRule type="expression" priority="1" id="{E877D2C1-A7BB-4BBC-91F4-2C94642696A5}">
            <xm:f>F$4&gt;Cover!$D$13</xm:f>
            <x14:dxf>
              <fill>
                <patternFill patternType="darkDown">
                  <bgColor theme="0"/>
                </patternFill>
              </fill>
            </x14:dxf>
          </x14:cfRule>
          <xm:sqref>F18:AA25 F29:AA37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/>
  </sheetViews>
  <sheetFormatPr defaultRowHeight="15" x14ac:dyDescent="0.25"/>
  <cols>
    <col min="1" max="1" width="26.28515625" customWidth="1"/>
  </cols>
  <sheetData>
    <row r="2" spans="1:1" x14ac:dyDescent="0.25">
      <c r="A2" s="18" t="s">
        <v>14</v>
      </c>
    </row>
    <row r="3" spans="1:1" x14ac:dyDescent="0.25">
      <c r="A3" t="s">
        <v>7</v>
      </c>
    </row>
    <row r="4" spans="1:1" x14ac:dyDescent="0.25">
      <c r="A4" t="s">
        <v>1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3" spans="1:1" x14ac:dyDescent="0.25">
      <c r="A13" s="18" t="s">
        <v>43</v>
      </c>
    </row>
    <row r="14" spans="1:1" x14ac:dyDescent="0.25">
      <c r="A14" t="s">
        <v>68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50</v>
      </c>
    </row>
    <row r="18" spans="1:1" x14ac:dyDescent="0.25">
      <c r="A18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5"/>
  <sheetViews>
    <sheetView workbookViewId="0">
      <selection activeCell="B5" sqref="B5"/>
    </sheetView>
  </sheetViews>
  <sheetFormatPr defaultRowHeight="15" x14ac:dyDescent="0.25"/>
  <cols>
    <col min="1" max="1" width="20.7109375" customWidth="1"/>
  </cols>
  <sheetData>
    <row r="2" spans="1:2" x14ac:dyDescent="0.25">
      <c r="A2" t="s">
        <v>54</v>
      </c>
      <c r="B2">
        <v>220</v>
      </c>
    </row>
    <row r="3" spans="1:2" x14ac:dyDescent="0.25">
      <c r="A3" t="s">
        <v>55</v>
      </c>
      <c r="B3">
        <v>7.6</v>
      </c>
    </row>
    <row r="4" spans="1:2" x14ac:dyDescent="0.25">
      <c r="A4" t="s">
        <v>49</v>
      </c>
      <c r="B4">
        <v>0.76</v>
      </c>
    </row>
    <row r="5" spans="1:2" x14ac:dyDescent="0.25">
      <c r="A5" t="s">
        <v>67</v>
      </c>
      <c r="B5">
        <v>365.25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2"/>
  <sheetViews>
    <sheetView workbookViewId="0">
      <selection activeCell="D5" sqref="D5"/>
    </sheetView>
  </sheetViews>
  <sheetFormatPr defaultRowHeight="15" x14ac:dyDescent="0.25"/>
  <cols>
    <col min="1" max="1" width="24.42578125" customWidth="1"/>
    <col min="2" max="2" width="27.7109375" customWidth="1"/>
  </cols>
  <sheetData>
    <row r="1" spans="1:2" ht="15.75" thickTop="1" x14ac:dyDescent="0.25">
      <c r="A1" s="80" t="s">
        <v>70</v>
      </c>
      <c r="B1" s="81" t="s">
        <v>111</v>
      </c>
    </row>
    <row r="2" spans="1:2" x14ac:dyDescent="0.25">
      <c r="A2" s="82" t="s">
        <v>78</v>
      </c>
      <c r="B2" s="83">
        <v>65000</v>
      </c>
    </row>
    <row r="3" spans="1:2" x14ac:dyDescent="0.25">
      <c r="A3" s="82" t="s">
        <v>77</v>
      </c>
      <c r="B3" s="83">
        <v>65000</v>
      </c>
    </row>
    <row r="4" spans="1:2" x14ac:dyDescent="0.25">
      <c r="A4" s="82" t="s">
        <v>75</v>
      </c>
      <c r="B4" s="83">
        <v>45000</v>
      </c>
    </row>
    <row r="5" spans="1:2" x14ac:dyDescent="0.25">
      <c r="A5" s="82" t="s">
        <v>76</v>
      </c>
      <c r="B5" s="83">
        <v>55000</v>
      </c>
    </row>
    <row r="6" spans="1:2" x14ac:dyDescent="0.25">
      <c r="A6" s="82" t="s">
        <v>79</v>
      </c>
      <c r="B6" s="83">
        <v>71500</v>
      </c>
    </row>
    <row r="7" spans="1:2" x14ac:dyDescent="0.25">
      <c r="A7" s="82" t="s">
        <v>45</v>
      </c>
      <c r="B7" s="83">
        <v>30000</v>
      </c>
    </row>
    <row r="8" spans="1:2" x14ac:dyDescent="0.25">
      <c r="A8" s="82" t="s">
        <v>46</v>
      </c>
      <c r="B8" s="83">
        <v>35000</v>
      </c>
    </row>
    <row r="9" spans="1:2" x14ac:dyDescent="0.25">
      <c r="A9" s="82" t="s">
        <v>47</v>
      </c>
      <c r="B9" s="83">
        <v>45000</v>
      </c>
    </row>
    <row r="10" spans="1:2" x14ac:dyDescent="0.25">
      <c r="A10" s="82" t="s">
        <v>72</v>
      </c>
      <c r="B10" s="83">
        <v>25000</v>
      </c>
    </row>
    <row r="11" spans="1:2" x14ac:dyDescent="0.25">
      <c r="A11" s="82" t="s">
        <v>73</v>
      </c>
      <c r="B11" s="83">
        <v>30000</v>
      </c>
    </row>
    <row r="12" spans="1:2" x14ac:dyDescent="0.25">
      <c r="A12" s="82" t="s">
        <v>74</v>
      </c>
      <c r="B12" s="83">
        <v>35000</v>
      </c>
    </row>
    <row r="13" spans="1:2" x14ac:dyDescent="0.25">
      <c r="A13" s="82"/>
      <c r="B13" s="83"/>
    </row>
    <row r="14" spans="1:2" x14ac:dyDescent="0.25">
      <c r="A14" s="82"/>
      <c r="B14" s="83"/>
    </row>
    <row r="15" spans="1:2" x14ac:dyDescent="0.25">
      <c r="A15" s="82"/>
      <c r="B15" s="83"/>
    </row>
    <row r="16" spans="1:2" x14ac:dyDescent="0.25">
      <c r="A16" s="82"/>
      <c r="B16" s="83"/>
    </row>
    <row r="17" spans="1:2" x14ac:dyDescent="0.25">
      <c r="A17" s="82"/>
      <c r="B17" s="83"/>
    </row>
    <row r="18" spans="1:2" x14ac:dyDescent="0.25">
      <c r="A18" s="82"/>
      <c r="B18" s="83"/>
    </row>
    <row r="19" spans="1:2" x14ac:dyDescent="0.25">
      <c r="A19" s="82"/>
      <c r="B19" s="83"/>
    </row>
    <row r="20" spans="1:2" x14ac:dyDescent="0.25">
      <c r="A20" s="82"/>
      <c r="B20" s="83"/>
    </row>
    <row r="21" spans="1:2" ht="15.75" thickBot="1" x14ac:dyDescent="0.3">
      <c r="A21" s="84"/>
      <c r="B21" s="85"/>
    </row>
    <row r="22" spans="1:2" ht="15.75" thickTop="1" x14ac:dyDescent="0.25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Cover</vt:lpstr>
      <vt:lpstr>HC_Walk</vt:lpstr>
      <vt:lpstr>RefList</vt:lpstr>
      <vt:lpstr>Parameters</vt:lpstr>
      <vt:lpstr>Cost</vt:lpstr>
      <vt:lpstr>Days_per_year</vt:lpstr>
      <vt:lpstr>FTE_per_HeadCount</vt:lpstr>
      <vt:lpstr>List_Deal_Phase</vt:lpstr>
      <vt:lpstr>List_Job_Level</vt:lpstr>
      <vt:lpstr>List_Units</vt:lpstr>
      <vt:lpstr>Work_Hrs_per_Day</vt:lpstr>
      <vt:lpstr>Working_Days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Emily Van Torre</cp:lastModifiedBy>
  <dcterms:created xsi:type="dcterms:W3CDTF">2011-11-02T14:34:03Z</dcterms:created>
  <dcterms:modified xsi:type="dcterms:W3CDTF">2012-12-21T18:38:06Z</dcterms:modified>
</cp:coreProperties>
</file>